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codeName="EstaPasta_de_trabalho"/>
  <mc:AlternateContent xmlns:mc="http://schemas.openxmlformats.org/markup-compatibility/2006">
    <mc:Choice Requires="x15">
      <x15ac:absPath xmlns:x15ac="http://schemas.microsoft.com/office/spreadsheetml/2010/11/ac" url="C:\Users\Usuario\Desktop\EXERCICIO - 2022\EXERCICIO - 2023\TOMADA DE PREÇOS\TOMADA DE PREÇOS 004-2023 - AMPLIAÇÃO DO CMEA LUIZA SOUZA BARROS\"/>
    </mc:Choice>
  </mc:AlternateContent>
  <xr:revisionPtr revIDLastSave="0" documentId="8_{42F91F1F-CE96-4FAD-9713-2151168F1C92}" xr6:coauthVersionLast="47" xr6:coauthVersionMax="47" xr10:uidLastSave="{00000000-0000-0000-0000-000000000000}"/>
  <bookViews>
    <workbookView xWindow="-120" yWindow="-120" windowWidth="24240" windowHeight="13140" tabRatio="819" xr2:uid="{00000000-000D-0000-FFFF-FFFF00000000}"/>
  </bookViews>
  <sheets>
    <sheet name="PLANILHA ORÇ." sheetId="1" r:id="rId1"/>
    <sheet name="BDI" sheetId="19" r:id="rId2"/>
    <sheet name="MEMÓRIA DE CALC." sheetId="2" r:id="rId3"/>
    <sheet name="CRONOGRAMA" sheetId="18" r:id="rId4"/>
    <sheet name="COMP. 01" sheetId="20" r:id="rId5"/>
  </sheets>
  <definedNames>
    <definedName name="_xlnm.Print_Area" localSheetId="0">'PLANILHA ORÇ.'!$A$1:$H$140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66" i="1" l="1"/>
  <c r="J58" i="2" l="1"/>
  <c r="J59" i="2"/>
  <c r="J60" i="2"/>
  <c r="J61" i="2"/>
  <c r="J62" i="2"/>
  <c r="J63" i="2"/>
  <c r="J64" i="2"/>
  <c r="J65" i="2"/>
  <c r="J66" i="2"/>
  <c r="J67" i="2"/>
  <c r="J68" i="2"/>
  <c r="J69" i="2"/>
  <c r="J70" i="2"/>
  <c r="J71" i="2"/>
  <c r="J57" i="2"/>
  <c r="H198" i="2"/>
  <c r="H199" i="2"/>
  <c r="H200" i="2"/>
  <c r="H201" i="2"/>
  <c r="H202" i="2"/>
  <c r="H203" i="2"/>
  <c r="H204" i="2"/>
  <c r="H205" i="2"/>
  <c r="H206" i="2"/>
  <c r="H207" i="2"/>
  <c r="H208" i="2"/>
  <c r="H197" i="2"/>
  <c r="J285" i="2"/>
  <c r="J286" i="2"/>
  <c r="J287" i="2"/>
  <c r="J284" i="2"/>
  <c r="I214" i="2"/>
  <c r="I213" i="2"/>
  <c r="I212" i="2"/>
  <c r="K264" i="2"/>
  <c r="K263" i="2"/>
  <c r="J250" i="2"/>
  <c r="J251" i="2"/>
  <c r="J252" i="2"/>
  <c r="J253" i="2"/>
  <c r="J254" i="2"/>
  <c r="J255" i="2"/>
  <c r="J256" i="2"/>
  <c r="J257" i="2"/>
  <c r="J258" i="2"/>
  <c r="J259" i="2"/>
  <c r="J260" i="2"/>
  <c r="J249" i="2"/>
  <c r="H240" i="2"/>
  <c r="K240" i="2" s="1"/>
  <c r="H239" i="2"/>
  <c r="K239" i="2" s="1"/>
  <c r="H130" i="2"/>
  <c r="K130" i="2" s="1"/>
  <c r="H129" i="2"/>
  <c r="K129" i="2" s="1"/>
  <c r="K131" i="2" s="1"/>
  <c r="H235" i="2"/>
  <c r="J235" i="2" s="1"/>
  <c r="H234" i="2"/>
  <c r="J234" i="2" s="1"/>
  <c r="H233" i="2"/>
  <c r="J233" i="2" s="1"/>
  <c r="H232" i="2"/>
  <c r="J232" i="2" s="1"/>
  <c r="H231" i="2"/>
  <c r="J231" i="2" s="1"/>
  <c r="H230" i="2"/>
  <c r="J230" i="2" s="1"/>
  <c r="H229" i="2"/>
  <c r="J229" i="2" s="1"/>
  <c r="H228" i="2"/>
  <c r="J228" i="2" s="1"/>
  <c r="H227" i="2"/>
  <c r="J227" i="2" s="1"/>
  <c r="H226" i="2"/>
  <c r="J226" i="2" s="1"/>
  <c r="H225" i="2"/>
  <c r="J225" i="2" s="1"/>
  <c r="H224" i="2"/>
  <c r="J224" i="2" s="1"/>
  <c r="J184" i="2"/>
  <c r="J183" i="2"/>
  <c r="J162" i="2"/>
  <c r="J157" i="2"/>
  <c r="J156" i="2"/>
  <c r="J136" i="2"/>
  <c r="J53" i="2"/>
  <c r="J25" i="2"/>
  <c r="H112" i="2"/>
  <c r="J112" i="2" s="1"/>
  <c r="H113" i="2"/>
  <c r="J113" i="2" s="1"/>
  <c r="H114" i="2"/>
  <c r="J114" i="2" s="1"/>
  <c r="H115" i="2"/>
  <c r="J115" i="2" s="1"/>
  <c r="H116" i="2"/>
  <c r="J116" i="2" s="1"/>
  <c r="H117" i="2"/>
  <c r="J117" i="2" s="1"/>
  <c r="H118" i="2"/>
  <c r="J118" i="2" s="1"/>
  <c r="H119" i="2"/>
  <c r="J119" i="2" s="1"/>
  <c r="H120" i="2"/>
  <c r="J120" i="2" s="1"/>
  <c r="H121" i="2"/>
  <c r="J121" i="2" s="1"/>
  <c r="H122" i="2"/>
  <c r="J122" i="2" s="1"/>
  <c r="H123" i="2"/>
  <c r="J123" i="2" s="1"/>
  <c r="H124" i="2"/>
  <c r="J124" i="2" s="1"/>
  <c r="H125" i="2"/>
  <c r="J125" i="2" s="1"/>
  <c r="H111" i="2"/>
  <c r="J111" i="2" s="1"/>
  <c r="I215" i="2" l="1"/>
  <c r="H209" i="2"/>
  <c r="K241" i="2"/>
  <c r="J236" i="2"/>
  <c r="J82" i="2"/>
  <c r="J81" i="2"/>
  <c r="J77" i="2"/>
  <c r="J78" i="2" s="1"/>
  <c r="G16" i="2"/>
  <c r="G13" i="2"/>
  <c r="D8" i="20"/>
  <c r="J83" i="2" l="1"/>
  <c r="F604" i="2"/>
  <c r="F95" i="1" s="1"/>
  <c r="G100" i="1"/>
  <c r="C22" i="20" l="1"/>
  <c r="E8" i="20" s="1"/>
  <c r="E11" i="20"/>
  <c r="I86" i="2"/>
  <c r="G5" i="1"/>
  <c r="G95" i="1" s="1"/>
  <c r="H95" i="1" s="1"/>
  <c r="I87" i="2"/>
  <c r="I88" i="2"/>
  <c r="I89" i="2"/>
  <c r="I90" i="2"/>
  <c r="I91" i="2"/>
  <c r="I92" i="2"/>
  <c r="I93" i="2"/>
  <c r="I94" i="2"/>
  <c r="I95" i="2"/>
  <c r="I96" i="2"/>
  <c r="I97" i="2"/>
  <c r="I98" i="2"/>
  <c r="I99" i="2"/>
  <c r="I100" i="2"/>
  <c r="I166" i="2"/>
  <c r="I167" i="2"/>
  <c r="I168" i="2"/>
  <c r="I169" i="2"/>
  <c r="I170" i="2"/>
  <c r="I171" i="2"/>
  <c r="I172" i="2"/>
  <c r="I173" i="2"/>
  <c r="I174" i="2"/>
  <c r="I175" i="2"/>
  <c r="I176" i="2"/>
  <c r="I177" i="2"/>
  <c r="I178" i="2"/>
  <c r="I179" i="2"/>
  <c r="I180" i="2"/>
  <c r="I281" i="2"/>
  <c r="I280" i="2"/>
  <c r="I279" i="2"/>
  <c r="I278" i="2"/>
  <c r="I277" i="2"/>
  <c r="I276" i="2"/>
  <c r="I275" i="2"/>
  <c r="I274" i="2"/>
  <c r="I273" i="2"/>
  <c r="I272" i="2"/>
  <c r="I271" i="2"/>
  <c r="I270" i="2"/>
  <c r="J344" i="2"/>
  <c r="H492" i="2"/>
  <c r="J492" i="2" s="1"/>
  <c r="K758" i="2"/>
  <c r="J391" i="2"/>
  <c r="F50" i="1" s="1"/>
  <c r="J343" i="2"/>
  <c r="F562" i="2"/>
  <c r="F82" i="1" s="1"/>
  <c r="J126" i="2" l="1"/>
  <c r="K133" i="2" s="1"/>
  <c r="G54" i="1"/>
  <c r="G36" i="1"/>
  <c r="G53" i="1"/>
  <c r="G35" i="1"/>
  <c r="G34" i="1"/>
  <c r="G82" i="1"/>
  <c r="H82" i="1" s="1"/>
  <c r="G33" i="1"/>
  <c r="G32" i="1"/>
  <c r="G39" i="1"/>
  <c r="G50" i="1"/>
  <c r="H50" i="1" s="1"/>
  <c r="E14" i="20"/>
  <c r="E25" i="20" s="1"/>
  <c r="I101" i="2"/>
  <c r="I103" i="2" s="1"/>
  <c r="I181" i="2"/>
  <c r="J346" i="2"/>
  <c r="I282" i="2"/>
  <c r="K265" i="2"/>
  <c r="J261" i="2"/>
  <c r="J288" i="2"/>
  <c r="F26" i="1" l="1"/>
  <c r="K242" i="2"/>
  <c r="I216" i="2"/>
  <c r="I218" i="2" s="1"/>
  <c r="F33" i="1" s="1"/>
  <c r="H33" i="1" s="1"/>
  <c r="J289" i="2"/>
  <c r="F36" i="1" s="1"/>
  <c r="H36" i="1" s="1"/>
  <c r="K266" i="2"/>
  <c r="F35" i="1" s="1"/>
  <c r="G31" i="1"/>
  <c r="G40" i="1"/>
  <c r="G44" i="1"/>
  <c r="G43" i="1"/>
  <c r="G48" i="1"/>
  <c r="G49" i="1"/>
  <c r="G47" i="1"/>
  <c r="G58" i="1"/>
  <c r="G57" i="1"/>
  <c r="G61" i="1"/>
  <c r="G65" i="1"/>
  <c r="G66" i="1"/>
  <c r="G67" i="1"/>
  <c r="G68" i="1"/>
  <c r="G64" i="1"/>
  <c r="G72" i="1"/>
  <c r="G73" i="1"/>
  <c r="G74" i="1"/>
  <c r="G75" i="1"/>
  <c r="G76" i="1"/>
  <c r="G77" i="1"/>
  <c r="G71" i="1"/>
  <c r="G81" i="1"/>
  <c r="G83" i="1"/>
  <c r="G84" i="1"/>
  <c r="G85" i="1"/>
  <c r="G86" i="1"/>
  <c r="G87" i="1"/>
  <c r="G88" i="1"/>
  <c r="G89" i="1"/>
  <c r="G90" i="1"/>
  <c r="G91" i="1"/>
  <c r="G80" i="1"/>
  <c r="G96" i="1"/>
  <c r="G97" i="1"/>
  <c r="G98" i="1"/>
  <c r="G99" i="1"/>
  <c r="G101" i="1"/>
  <c r="G102" i="1"/>
  <c r="G103" i="1"/>
  <c r="G104" i="1"/>
  <c r="G94" i="1"/>
  <c r="G108" i="1"/>
  <c r="G109" i="1"/>
  <c r="G110" i="1"/>
  <c r="G111" i="1"/>
  <c r="G112" i="1"/>
  <c r="G113" i="1"/>
  <c r="G114" i="1"/>
  <c r="G115" i="1"/>
  <c r="G107" i="1"/>
  <c r="G119" i="1"/>
  <c r="G120" i="1"/>
  <c r="G121" i="1"/>
  <c r="G122" i="1"/>
  <c r="G118" i="1"/>
  <c r="G127" i="1"/>
  <c r="G126" i="1"/>
  <c r="G125" i="1"/>
  <c r="G128" i="1"/>
  <c r="G131" i="1"/>
  <c r="G25" i="1"/>
  <c r="G26" i="1"/>
  <c r="G27" i="1"/>
  <c r="G28" i="1"/>
  <c r="G24" i="1"/>
  <c r="G21" i="1"/>
  <c r="G20" i="1"/>
  <c r="G13" i="1"/>
  <c r="G14" i="1"/>
  <c r="G15" i="1"/>
  <c r="G16" i="1"/>
  <c r="G17" i="1"/>
  <c r="F91" i="1"/>
  <c r="F57" i="1"/>
  <c r="F412" i="2"/>
  <c r="F58" i="1" s="1"/>
  <c r="A41" i="19"/>
  <c r="C37" i="19"/>
  <c r="C33" i="19"/>
  <c r="C29" i="19"/>
  <c r="F104" i="1"/>
  <c r="F103" i="1"/>
  <c r="F102" i="1"/>
  <c r="F619" i="2"/>
  <c r="F98" i="1" s="1"/>
  <c r="K244" i="2" l="1"/>
  <c r="F34" i="1" s="1"/>
  <c r="H34" i="1" s="1"/>
  <c r="I105" i="2"/>
  <c r="H57" i="1"/>
  <c r="H91" i="1"/>
  <c r="H58" i="1"/>
  <c r="H98" i="1"/>
  <c r="H104" i="1"/>
  <c r="H102" i="1"/>
  <c r="H103" i="1"/>
  <c r="F567" i="2"/>
  <c r="F558" i="2"/>
  <c r="F578" i="2"/>
  <c r="F86" i="1" s="1"/>
  <c r="H86" i="1" s="1"/>
  <c r="F580" i="2"/>
  <c r="F87" i="1" s="1"/>
  <c r="H87" i="1" s="1"/>
  <c r="J356" i="2"/>
  <c r="J355" i="2"/>
  <c r="M40" i="18"/>
  <c r="M14" i="18"/>
  <c r="M16" i="18"/>
  <c r="M18" i="18"/>
  <c r="M20" i="18"/>
  <c r="M22" i="18"/>
  <c r="M24" i="18"/>
  <c r="M26" i="18"/>
  <c r="M28" i="18"/>
  <c r="M30" i="18"/>
  <c r="M32" i="18"/>
  <c r="M34" i="18"/>
  <c r="M36" i="18"/>
  <c r="M38" i="18"/>
  <c r="B11" i="18"/>
  <c r="B9" i="18"/>
  <c r="B7" i="18"/>
  <c r="B5" i="18"/>
  <c r="F718" i="2"/>
  <c r="F119" i="1" s="1"/>
  <c r="F741" i="2"/>
  <c r="F122" i="1" s="1"/>
  <c r="F737" i="2"/>
  <c r="F121" i="1" s="1"/>
  <c r="H121" i="1" s="1"/>
  <c r="F727" i="2"/>
  <c r="F120" i="1" s="1"/>
  <c r="F712" i="2"/>
  <c r="F118" i="1" s="1"/>
  <c r="F706" i="2"/>
  <c r="F115" i="1" s="1"/>
  <c r="F702" i="2"/>
  <c r="F114" i="1" s="1"/>
  <c r="F696" i="2"/>
  <c r="F113" i="1" s="1"/>
  <c r="F687" i="2"/>
  <c r="F112" i="1" s="1"/>
  <c r="F681" i="2"/>
  <c r="F111" i="1" s="1"/>
  <c r="F675" i="2"/>
  <c r="F110" i="1" s="1"/>
  <c r="F661" i="2"/>
  <c r="F108" i="1" s="1"/>
  <c r="F665" i="2"/>
  <c r="F109" i="1" s="1"/>
  <c r="F647" i="2"/>
  <c r="F107" i="1" s="1"/>
  <c r="F614" i="2"/>
  <c r="F97" i="1" s="1"/>
  <c r="H97" i="1" s="1"/>
  <c r="F90" i="1"/>
  <c r="H90" i="1" s="1"/>
  <c r="F89" i="1"/>
  <c r="H89" i="1" s="1"/>
  <c r="F88" i="1"/>
  <c r="H88" i="1" s="1"/>
  <c r="F85" i="1"/>
  <c r="H85" i="1" s="1"/>
  <c r="F573" i="2"/>
  <c r="F190" i="2"/>
  <c r="H190" i="2" s="1"/>
  <c r="M41" i="18"/>
  <c r="M12" i="18"/>
  <c r="M10" i="18"/>
  <c r="M8" i="18"/>
  <c r="M6" i="18"/>
  <c r="F101" i="1"/>
  <c r="H101" i="1" s="1"/>
  <c r="F25" i="1" l="1"/>
  <c r="H509" i="2"/>
  <c r="G332" i="2"/>
  <c r="H332" i="2" s="1"/>
  <c r="G333" i="2"/>
  <c r="H333" i="2" s="1"/>
  <c r="G334" i="2"/>
  <c r="H334" i="2" s="1"/>
  <c r="G335" i="2"/>
  <c r="H335" i="2" s="1"/>
  <c r="G329" i="2"/>
  <c r="H329" i="2" s="1"/>
  <c r="F539" i="2"/>
  <c r="F538" i="2"/>
  <c r="H482" i="2" l="1"/>
  <c r="H483" i="2"/>
  <c r="H508" i="2"/>
  <c r="H507" i="2"/>
  <c r="H506" i="2"/>
  <c r="H505" i="2"/>
  <c r="H504" i="2"/>
  <c r="H503" i="2"/>
  <c r="H502" i="2"/>
  <c r="H533" i="2"/>
  <c r="H530" i="2"/>
  <c r="H529" i="2"/>
  <c r="H526" i="2"/>
  <c r="H525" i="2"/>
  <c r="G328" i="2"/>
  <c r="G330" i="2"/>
  <c r="G331" i="2"/>
  <c r="G327" i="2"/>
  <c r="J452" i="2"/>
  <c r="F44" i="1"/>
  <c r="F43" i="1"/>
  <c r="F31" i="1"/>
  <c r="F32" i="1"/>
  <c r="J139" i="2"/>
  <c r="H520" i="2"/>
  <c r="H491" i="2"/>
  <c r="J491" i="2" s="1"/>
  <c r="J495" i="2" s="1"/>
  <c r="H473" i="2"/>
  <c r="H472" i="2"/>
  <c r="F465" i="2"/>
  <c r="F464" i="2"/>
  <c r="F438" i="2"/>
  <c r="H438" i="2" s="1"/>
  <c r="J446" i="2"/>
  <c r="J449" i="2"/>
  <c r="J443" i="2"/>
  <c r="H435" i="2"/>
  <c r="H437" i="2"/>
  <c r="K437" i="2" s="1"/>
  <c r="H510" i="2" l="1"/>
  <c r="F516" i="2" s="1"/>
  <c r="F73" i="1" s="1"/>
  <c r="H535" i="2"/>
  <c r="F75" i="1" s="1"/>
  <c r="J454" i="2"/>
  <c r="K438" i="2"/>
  <c r="F71" i="1" l="1"/>
  <c r="F513" i="2"/>
  <c r="J363" i="2"/>
  <c r="J360" i="2"/>
  <c r="J359" i="2"/>
  <c r="J352" i="2"/>
  <c r="H328" i="2"/>
  <c r="H330" i="2"/>
  <c r="H331" i="2"/>
  <c r="H327" i="2"/>
  <c r="H336" i="2" s="1"/>
  <c r="J366" i="2" l="1"/>
  <c r="F40" i="1" s="1"/>
  <c r="H297" i="2" l="1"/>
  <c r="H299" i="2"/>
  <c r="H301" i="2"/>
  <c r="H303" i="2"/>
  <c r="H305" i="2"/>
  <c r="H307" i="2"/>
  <c r="H309" i="2"/>
  <c r="H311" i="2"/>
  <c r="H313" i="2"/>
  <c r="H315" i="2"/>
  <c r="H317" i="2"/>
  <c r="H319" i="2"/>
  <c r="H321" i="2"/>
  <c r="H323" i="2"/>
  <c r="H295" i="2"/>
  <c r="H40" i="1"/>
  <c r="H325" i="2" l="1"/>
  <c r="H337" i="2" s="1"/>
  <c r="H417" i="2"/>
  <c r="H35" i="1" l="1"/>
  <c r="H26" i="1"/>
  <c r="H25" i="1"/>
  <c r="J140" i="2"/>
  <c r="J141" i="2"/>
  <c r="J142" i="2"/>
  <c r="J143" i="2"/>
  <c r="J144" i="2"/>
  <c r="J145" i="2"/>
  <c r="J146" i="2"/>
  <c r="J147" i="2"/>
  <c r="J148" i="2"/>
  <c r="J149" i="2"/>
  <c r="J150" i="2"/>
  <c r="J151" i="2"/>
  <c r="J152" i="2"/>
  <c r="J153" i="2"/>
  <c r="J43" i="2"/>
  <c r="J42" i="2"/>
  <c r="J41" i="2"/>
  <c r="J40" i="2"/>
  <c r="H32" i="1"/>
  <c r="H31" i="1"/>
  <c r="H37" i="1" s="1"/>
  <c r="J54" i="2" l="1"/>
  <c r="J72" i="2"/>
  <c r="J163" i="2"/>
  <c r="J185" i="2"/>
  <c r="J158" i="2"/>
  <c r="J154" i="2"/>
  <c r="J137" i="2"/>
  <c r="J186" i="2" l="1"/>
  <c r="J159" i="2"/>
  <c r="F27" i="1" s="1"/>
  <c r="H27" i="1" s="1"/>
  <c r="J73" i="2"/>
  <c r="F24" i="1" s="1"/>
  <c r="H24" i="1" s="1"/>
  <c r="H73" i="1"/>
  <c r="F28" i="1" l="1"/>
  <c r="H28" i="1" s="1"/>
  <c r="H29" i="1" s="1"/>
  <c r="G48" i="2"/>
  <c r="K757" i="2"/>
  <c r="K760" i="2" s="1"/>
  <c r="K753" i="2"/>
  <c r="K754" i="2" l="1"/>
  <c r="F127" i="1" s="1"/>
  <c r="F128" i="1"/>
  <c r="H128" i="1" s="1"/>
  <c r="H127" i="1" l="1"/>
  <c r="H118" i="1" l="1"/>
  <c r="H122" i="1"/>
  <c r="H115" i="1"/>
  <c r="H120" i="1" l="1"/>
  <c r="H119" i="1"/>
  <c r="H109" i="1"/>
  <c r="H108" i="1"/>
  <c r="H114" i="1" l="1"/>
  <c r="H111" i="1"/>
  <c r="H112" i="1"/>
  <c r="H113" i="1"/>
  <c r="H110" i="1"/>
  <c r="H107" i="1"/>
  <c r="H545" i="2"/>
  <c r="H541" i="2"/>
  <c r="H540" i="2"/>
  <c r="H546" i="2" l="1"/>
  <c r="F77" i="1" s="1"/>
  <c r="H77" i="1" s="1"/>
  <c r="H539" i="2"/>
  <c r="H538" i="2"/>
  <c r="F628" i="2"/>
  <c r="F100" i="1" s="1"/>
  <c r="H542" i="2" l="1"/>
  <c r="F624" i="2"/>
  <c r="F99" i="1" s="1"/>
  <c r="H99" i="1" s="1"/>
  <c r="H100" i="1"/>
  <c r="F609" i="2"/>
  <c r="F96" i="1" s="1"/>
  <c r="H96" i="1" s="1"/>
  <c r="F599" i="2"/>
  <c r="F94" i="1" s="1"/>
  <c r="H94" i="1" s="1"/>
  <c r="F76" i="1" l="1"/>
  <c r="H76" i="1" s="1"/>
  <c r="F84" i="1"/>
  <c r="H84" i="1" s="1"/>
  <c r="F83" i="1"/>
  <c r="H83" i="1" s="1"/>
  <c r="F81" i="1"/>
  <c r="H81" i="1" s="1"/>
  <c r="F554" i="2"/>
  <c r="F80" i="1" s="1"/>
  <c r="H80" i="1" s="1"/>
  <c r="H75" i="1"/>
  <c r="H71" i="1"/>
  <c r="H484" i="2"/>
  <c r="K484" i="2" s="1"/>
  <c r="K483" i="2"/>
  <c r="K482" i="2"/>
  <c r="H481" i="2"/>
  <c r="K481" i="2" s="1"/>
  <c r="H480" i="2"/>
  <c r="K480" i="2" s="1"/>
  <c r="H479" i="2"/>
  <c r="K479" i="2" s="1"/>
  <c r="H470" i="2"/>
  <c r="H469" i="2"/>
  <c r="K486" i="2" l="1"/>
  <c r="J497" i="2" s="1"/>
  <c r="F68" i="1" s="1"/>
  <c r="H521" i="2"/>
  <c r="F74" i="1" s="1"/>
  <c r="H74" i="1" s="1"/>
  <c r="H474" i="2"/>
  <c r="H430" i="2"/>
  <c r="K430" i="2" s="1"/>
  <c r="H431" i="2"/>
  <c r="K431" i="2" s="1"/>
  <c r="H432" i="2"/>
  <c r="K432" i="2" s="1"/>
  <c r="H433" i="2"/>
  <c r="K433" i="2" s="1"/>
  <c r="H434" i="2"/>
  <c r="K434" i="2" s="1"/>
  <c r="K435" i="2"/>
  <c r="H436" i="2"/>
  <c r="K436" i="2" s="1"/>
  <c r="K439" i="2" l="1"/>
  <c r="K456" i="2" s="1"/>
  <c r="F65" i="1" s="1"/>
  <c r="H92" i="1"/>
  <c r="C29" i="18" s="1"/>
  <c r="K29" i="18" l="1"/>
  <c r="J29" i="18"/>
  <c r="H29" i="18"/>
  <c r="G29" i="18"/>
  <c r="F29" i="18"/>
  <c r="I29" i="18"/>
  <c r="E29" i="18"/>
  <c r="L29" i="18" s="1"/>
  <c r="G459" i="2"/>
  <c r="H465" i="2"/>
  <c r="H464" i="2"/>
  <c r="M29" i="18" l="1"/>
  <c r="H466" i="2"/>
  <c r="H68" i="1"/>
  <c r="H65" i="1"/>
  <c r="H418" i="2"/>
  <c r="H419" i="2"/>
  <c r="H420" i="2"/>
  <c r="H421" i="2"/>
  <c r="H476" i="2" l="1"/>
  <c r="H422" i="2"/>
  <c r="F61" i="1" s="1"/>
  <c r="H61" i="1" s="1"/>
  <c r="F72" i="1" l="1"/>
  <c r="H72" i="1" s="1"/>
  <c r="F67" i="1"/>
  <c r="H67" i="1" s="1"/>
  <c r="F745" i="2"/>
  <c r="J388" i="2" l="1"/>
  <c r="F49" i="1" s="1"/>
  <c r="H49" i="1" s="1"/>
  <c r="J384" i="2"/>
  <c r="J383" i="2"/>
  <c r="J379" i="2"/>
  <c r="J378" i="2"/>
  <c r="J385" i="2" l="1"/>
  <c r="G397" i="2" s="1"/>
  <c r="H397" i="2" s="1"/>
  <c r="J380" i="2"/>
  <c r="G396" i="2" s="1"/>
  <c r="H396" i="2" s="1"/>
  <c r="H398" i="2" l="1"/>
  <c r="F53" i="1" s="1"/>
  <c r="H53" i="1" s="1"/>
  <c r="F48" i="1"/>
  <c r="H48" i="1" s="1"/>
  <c r="F47" i="1"/>
  <c r="H47" i="1" s="1"/>
  <c r="H44" i="1"/>
  <c r="H43" i="1"/>
  <c r="H51" i="1" l="1"/>
  <c r="C17" i="18" s="1"/>
  <c r="J348" i="2"/>
  <c r="F39" i="1" s="1"/>
  <c r="F20" i="2"/>
  <c r="F17" i="1" s="1"/>
  <c r="H17" i="1" s="1"/>
  <c r="F16" i="1"/>
  <c r="H16" i="1" s="1"/>
  <c r="F15" i="1"/>
  <c r="H15" i="1" s="1"/>
  <c r="K17" i="18" l="1"/>
  <c r="J17" i="18"/>
  <c r="E17" i="18"/>
  <c r="F17" i="18"/>
  <c r="I17" i="18"/>
  <c r="H17" i="18"/>
  <c r="G17" i="18"/>
  <c r="L17" i="18" l="1"/>
  <c r="M17" i="18" s="1"/>
  <c r="H39" i="1"/>
  <c r="F426" i="2"/>
  <c r="H426" i="2" s="1"/>
  <c r="H41" i="1" l="1"/>
  <c r="C13" i="18" s="1"/>
  <c r="F459" i="2"/>
  <c r="H459" i="2" s="1"/>
  <c r="H66" i="1" s="1"/>
  <c r="F64" i="1"/>
  <c r="H64" i="1" s="1"/>
  <c r="J13" i="18" l="1"/>
  <c r="G13" i="18"/>
  <c r="I13" i="18"/>
  <c r="H13" i="18"/>
  <c r="K13" i="18"/>
  <c r="E13" i="18"/>
  <c r="F13" i="18"/>
  <c r="L13" i="18" s="1"/>
  <c r="M13" i="18" s="1"/>
  <c r="F746" i="2"/>
  <c r="F747" i="2" s="1"/>
  <c r="F125" i="1" s="1"/>
  <c r="H125" i="1" s="1"/>
  <c r="F750" i="2" l="1"/>
  <c r="F126" i="1" s="1"/>
  <c r="H126" i="1" s="1"/>
  <c r="H45" i="1"/>
  <c r="C15" i="18" s="1"/>
  <c r="J15" i="18" l="1"/>
  <c r="K15" i="18"/>
  <c r="E15" i="18"/>
  <c r="G15" i="18"/>
  <c r="H15" i="18"/>
  <c r="F15" i="18"/>
  <c r="I15" i="18"/>
  <c r="H123" i="1"/>
  <c r="C35" i="18" s="1"/>
  <c r="H116" i="1"/>
  <c r="C33" i="18" s="1"/>
  <c r="H105" i="1"/>
  <c r="C31" i="18" s="1"/>
  <c r="J39" i="2"/>
  <c r="J38" i="2"/>
  <c r="J37" i="2"/>
  <c r="J36" i="2"/>
  <c r="J35" i="2"/>
  <c r="J34" i="2"/>
  <c r="J33" i="2"/>
  <c r="J32" i="2"/>
  <c r="J31" i="2"/>
  <c r="J30" i="2"/>
  <c r="J29" i="2"/>
  <c r="K31" i="18" l="1"/>
  <c r="J31" i="18"/>
  <c r="J35" i="18"/>
  <c r="K35" i="18"/>
  <c r="J33" i="18"/>
  <c r="K33" i="18"/>
  <c r="L15" i="18"/>
  <c r="M15" i="18" s="1"/>
  <c r="J44" i="2"/>
  <c r="F35" i="18"/>
  <c r="H35" i="18"/>
  <c r="E35" i="18"/>
  <c r="G35" i="18"/>
  <c r="I35" i="18"/>
  <c r="F33" i="18"/>
  <c r="G33" i="18"/>
  <c r="H33" i="18"/>
  <c r="I33" i="18"/>
  <c r="E33" i="18"/>
  <c r="L33" i="18" s="1"/>
  <c r="G31" i="18"/>
  <c r="F31" i="18"/>
  <c r="I31" i="18"/>
  <c r="E31" i="18"/>
  <c r="H31" i="18"/>
  <c r="J26" i="2"/>
  <c r="L35" i="18" l="1"/>
  <c r="L31" i="18"/>
  <c r="M31" i="18" s="1"/>
  <c r="J45" i="2"/>
  <c r="F48" i="2" s="1"/>
  <c r="H48" i="2" s="1"/>
  <c r="F21" i="1" s="1"/>
  <c r="H21" i="1" s="1"/>
  <c r="M35" i="18"/>
  <c r="M33" i="18"/>
  <c r="H78" i="1"/>
  <c r="C27" i="18" s="1"/>
  <c r="J27" i="18" l="1"/>
  <c r="K27" i="18"/>
  <c r="F20" i="1"/>
  <c r="I27" i="18"/>
  <c r="G27" i="18"/>
  <c r="F27" i="18"/>
  <c r="E27" i="18"/>
  <c r="H27" i="18"/>
  <c r="H62" i="1"/>
  <c r="C23" i="18" s="1"/>
  <c r="H402" i="2"/>
  <c r="H401" i="2"/>
  <c r="I23" i="18" l="1"/>
  <c r="H23" i="18"/>
  <c r="L27" i="18"/>
  <c r="H20" i="1"/>
  <c r="M27" i="18"/>
  <c r="F23" i="18"/>
  <c r="G23" i="18"/>
  <c r="E23" i="18"/>
  <c r="L23" i="18" s="1"/>
  <c r="H403" i="2"/>
  <c r="H69" i="1"/>
  <c r="C25" i="18" s="1"/>
  <c r="H10" i="2"/>
  <c r="F14" i="1" s="1"/>
  <c r="H14" i="1" s="1"/>
  <c r="F7" i="2"/>
  <c r="H22" i="1" l="1"/>
  <c r="C7" i="18" s="1"/>
  <c r="J25" i="18"/>
  <c r="K25" i="18"/>
  <c r="F13" i="1"/>
  <c r="H13" i="1" s="1"/>
  <c r="H18" i="1" s="1"/>
  <c r="H765" i="2"/>
  <c r="H767" i="2" s="1"/>
  <c r="F131" i="1" s="1"/>
  <c r="H131" i="1" s="1"/>
  <c r="H132" i="1" s="1"/>
  <c r="M23" i="18"/>
  <c r="I25" i="18"/>
  <c r="E25" i="18"/>
  <c r="H25" i="18"/>
  <c r="G25" i="18"/>
  <c r="F25" i="18"/>
  <c r="F54" i="1"/>
  <c r="C11" i="18"/>
  <c r="H129" i="1"/>
  <c r="C37" i="18" s="1"/>
  <c r="H59" i="1"/>
  <c r="C21" i="18" s="1"/>
  <c r="C9" i="18"/>
  <c r="F7" i="18" l="1"/>
  <c r="K7" i="18"/>
  <c r="H7" i="18"/>
  <c r="E7" i="18"/>
  <c r="J7" i="18"/>
  <c r="I7" i="18"/>
  <c r="G7" i="18"/>
  <c r="J11" i="18"/>
  <c r="K11" i="18"/>
  <c r="J9" i="18"/>
  <c r="K9" i="18"/>
  <c r="J21" i="18"/>
  <c r="K21" i="18"/>
  <c r="J37" i="18"/>
  <c r="K37" i="18"/>
  <c r="L25" i="18"/>
  <c r="M25" i="18" s="1"/>
  <c r="H54" i="1"/>
  <c r="H55" i="1" s="1"/>
  <c r="C5" i="18"/>
  <c r="H5" i="18" s="1"/>
  <c r="F21" i="18"/>
  <c r="E21" i="18"/>
  <c r="H21" i="18"/>
  <c r="G21" i="18"/>
  <c r="I21" i="18"/>
  <c r="C39" i="18"/>
  <c r="H11" i="18"/>
  <c r="G11" i="18"/>
  <c r="E11" i="18"/>
  <c r="I11" i="18"/>
  <c r="F11" i="18"/>
  <c r="G9" i="18"/>
  <c r="I9" i="18"/>
  <c r="H9" i="18"/>
  <c r="F9" i="18"/>
  <c r="E9" i="18"/>
  <c r="H37" i="18"/>
  <c r="G37" i="18"/>
  <c r="E37" i="18"/>
  <c r="I37" i="18"/>
  <c r="F37" i="18"/>
  <c r="F5" i="18" l="1"/>
  <c r="G5" i="18"/>
  <c r="L7" i="18"/>
  <c r="M7" i="18" s="1"/>
  <c r="I5" i="18"/>
  <c r="L11" i="18"/>
  <c r="M11" i="18" s="1"/>
  <c r="K39" i="18"/>
  <c r="J39" i="18"/>
  <c r="L21" i="18"/>
  <c r="M21" i="18" s="1"/>
  <c r="L37" i="18"/>
  <c r="M37" i="18" s="1"/>
  <c r="E5" i="18"/>
  <c r="K5" i="18"/>
  <c r="J5" i="18"/>
  <c r="L9" i="18"/>
  <c r="M9" i="18" s="1"/>
  <c r="C19" i="18"/>
  <c r="C41" i="18" s="1"/>
  <c r="D39" i="18" s="1"/>
  <c r="H133" i="1"/>
  <c r="F39" i="18"/>
  <c r="I39" i="18"/>
  <c r="E39" i="18"/>
  <c r="G39" i="18"/>
  <c r="H39" i="18"/>
  <c r="J61" i="1" l="1"/>
  <c r="J27" i="1"/>
  <c r="J42" i="1"/>
  <c r="J57" i="1"/>
  <c r="J73" i="1"/>
  <c r="J86" i="1"/>
  <c r="J99" i="1"/>
  <c r="J112" i="1"/>
  <c r="J126" i="1"/>
  <c r="J113" i="1"/>
  <c r="J115" i="1"/>
  <c r="J13" i="1"/>
  <c r="J93" i="1"/>
  <c r="J52" i="1"/>
  <c r="J53" i="1"/>
  <c r="J71" i="1"/>
  <c r="J125" i="1"/>
  <c r="J14" i="1"/>
  <c r="J28" i="1"/>
  <c r="J43" i="1"/>
  <c r="J58" i="1"/>
  <c r="J74" i="1"/>
  <c r="J87" i="1"/>
  <c r="J100" i="1"/>
  <c r="J127" i="1"/>
  <c r="J91" i="1"/>
  <c r="J49" i="1"/>
  <c r="J67" i="1"/>
  <c r="J82" i="1"/>
  <c r="J96" i="1"/>
  <c r="J110" i="1"/>
  <c r="J111" i="1"/>
  <c r="J15" i="1"/>
  <c r="J30" i="1"/>
  <c r="J44" i="1"/>
  <c r="J60" i="1"/>
  <c r="J75" i="1"/>
  <c r="J88" i="1"/>
  <c r="J101" i="1"/>
  <c r="J114" i="1"/>
  <c r="J128" i="1"/>
  <c r="J63" i="1"/>
  <c r="J89" i="1"/>
  <c r="J130" i="1"/>
  <c r="J106" i="1"/>
  <c r="J68" i="1"/>
  <c r="J70" i="1"/>
  <c r="J122" i="1"/>
  <c r="J26" i="1"/>
  <c r="J16" i="1"/>
  <c r="J31" i="1"/>
  <c r="J46" i="1"/>
  <c r="J76" i="1"/>
  <c r="J102" i="1"/>
  <c r="J118" i="1"/>
  <c r="J50" i="1"/>
  <c r="J120" i="1"/>
  <c r="J38" i="1"/>
  <c r="J84" i="1"/>
  <c r="J72" i="1"/>
  <c r="J17" i="1"/>
  <c r="J32" i="1"/>
  <c r="J47" i="1"/>
  <c r="J64" i="1"/>
  <c r="J77" i="1"/>
  <c r="J90" i="1"/>
  <c r="J103" i="1"/>
  <c r="J117" i="1"/>
  <c r="J131" i="1"/>
  <c r="J104" i="1"/>
  <c r="J119" i="1"/>
  <c r="J36" i="1"/>
  <c r="J39" i="1"/>
  <c r="J40" i="1"/>
  <c r="J19" i="1"/>
  <c r="J33" i="1"/>
  <c r="J48" i="1"/>
  <c r="J65" i="1"/>
  <c r="J79" i="1"/>
  <c r="J81" i="1"/>
  <c r="J108" i="1"/>
  <c r="J54" i="1"/>
  <c r="J85" i="1"/>
  <c r="J20" i="1"/>
  <c r="J34" i="1"/>
  <c r="J80" i="1"/>
  <c r="J94" i="1"/>
  <c r="J121" i="1"/>
  <c r="J83" i="1"/>
  <c r="J97" i="1"/>
  <c r="J98" i="1"/>
  <c r="J21" i="1"/>
  <c r="J35" i="1"/>
  <c r="J107" i="1"/>
  <c r="J24" i="1"/>
  <c r="J56" i="1"/>
  <c r="J23" i="1"/>
  <c r="J95" i="1"/>
  <c r="J109" i="1"/>
  <c r="J124" i="1"/>
  <c r="J25" i="1"/>
  <c r="J66" i="1"/>
  <c r="J19" i="18"/>
  <c r="K19" i="18"/>
  <c r="J42" i="18"/>
  <c r="J43" i="18" s="1"/>
  <c r="L39" i="18"/>
  <c r="M39" i="18" s="1"/>
  <c r="K42" i="18"/>
  <c r="K43" i="18" s="1"/>
  <c r="L5" i="18"/>
  <c r="M5" i="18" s="1"/>
  <c r="I19" i="18"/>
  <c r="I42" i="18" s="1"/>
  <c r="I43" i="18" s="1"/>
  <c r="G19" i="18"/>
  <c r="G42" i="18" s="1"/>
  <c r="G43" i="18" s="1"/>
  <c r="F19" i="18"/>
  <c r="F42" i="18" s="1"/>
  <c r="F43" i="18" s="1"/>
  <c r="H19" i="18"/>
  <c r="H42" i="18" s="1"/>
  <c r="H43" i="18" s="1"/>
  <c r="E19" i="18"/>
  <c r="D21" i="18"/>
  <c r="D29" i="18"/>
  <c r="D17" i="18"/>
  <c r="D13" i="18"/>
  <c r="D15" i="18"/>
  <c r="D33" i="18"/>
  <c r="D35" i="18"/>
  <c r="D31" i="18"/>
  <c r="D27" i="18"/>
  <c r="D7" i="18"/>
  <c r="D23" i="18"/>
  <c r="D25" i="18"/>
  <c r="D37" i="18"/>
  <c r="D19" i="18"/>
  <c r="D9" i="18"/>
  <c r="D5" i="18"/>
  <c r="D11" i="18"/>
  <c r="L19" i="18" l="1"/>
  <c r="L42" i="18" s="1"/>
  <c r="L43" i="18" s="1"/>
  <c r="E42" i="18"/>
  <c r="D41" i="18"/>
  <c r="M19" i="18" l="1"/>
  <c r="E43" i="18"/>
  <c r="M43" i="18" s="1"/>
  <c r="E44" i="18"/>
  <c r="M42" i="18"/>
  <c r="E45" i="18" l="1"/>
  <c r="F44" i="18"/>
  <c r="F45" i="18" l="1"/>
  <c r="G44" i="18"/>
  <c r="G45" i="18" l="1"/>
  <c r="H44" i="18"/>
  <c r="H45" i="18" l="1"/>
  <c r="I44" i="18"/>
  <c r="J44" i="18" s="1"/>
  <c r="J45" i="18" l="1"/>
  <c r="K44" i="18"/>
  <c r="K45" i="18" s="1"/>
  <c r="I45"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96CC8647-9F25-4A80-914A-E76A73F74F6D}">
      <text>
        <r>
          <rPr>
            <sz val="9"/>
            <color indexed="81"/>
            <rFont val="Segoe UI"/>
            <family val="2"/>
            <charset val="1"/>
          </rPr>
          <t>Nome do Orgão  ou Empresa Executante</t>
        </r>
      </text>
    </comment>
    <comment ref="B8" authorId="1" shapeId="0" xr:uid="{3589A6AF-CB9D-4021-B781-6F88688887DE}">
      <text>
        <r>
          <rPr>
            <b/>
            <sz val="9"/>
            <color indexed="81"/>
            <rFont val="Tahoma"/>
            <family val="2"/>
          </rPr>
          <t>Escolha</t>
        </r>
        <r>
          <rPr>
            <sz val="9"/>
            <color indexed="81"/>
            <rFont val="Tahoma"/>
            <family val="2"/>
          </rPr>
          <t xml:space="preserve">
</t>
        </r>
      </text>
    </comment>
    <comment ref="B12" authorId="1" shapeId="0" xr:uid="{7CF16A81-F4F1-4D67-BA4F-A290849ABDFD}">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6" authorId="2" shapeId="0" xr:uid="{94B9CD82-3B0E-4148-B80C-746F9CBBFED9}">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7" authorId="2" shapeId="0" xr:uid="{F3E7BC53-2910-4E68-9120-580A0BC4AC29}">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9" authorId="2" shapeId="0" xr:uid="{0A39AF2F-A790-450F-8C75-1265A83BB71D}">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1" authorId="2" shapeId="0" xr:uid="{E3ACB875-AF65-4C78-A96A-C6FB7B21912A}">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5" authorId="2" shapeId="0" xr:uid="{A04DE026-C95F-4E8A-8F99-6A1004039619}">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E87DA0E9-A558-4F35-922F-E24EDFF525C8}">
      <text>
        <r>
          <rPr>
            <sz val="10"/>
            <color indexed="81"/>
            <rFont val="Tahoma"/>
            <family val="2"/>
          </rPr>
          <t>COFINS (Contribuição para Financiamento da Seguridade Socia Financia a seguridade social pelo sistema S (SESC, SESI, SENAC, SENAI, SEST, SENAT, SENAR E SEBRAE).</t>
        </r>
      </text>
    </comment>
    <comment ref="C32" authorId="2" shapeId="0" xr:uid="{A4189667-605F-436B-817B-E6671608C9DF}">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<sst xmlns="http://schemas.openxmlformats.org/spreadsheetml/2006/main" count="1506" uniqueCount="721">
  <si>
    <t>PREFEITURA MUNICIPAL DE VILA PAVÃO</t>
  </si>
  <si>
    <t>PLANILHA ORÇAMENTÁRIA</t>
  </si>
  <si>
    <t>LOCAL:</t>
  </si>
  <si>
    <t>BDI:</t>
  </si>
  <si>
    <t>TABELA:</t>
  </si>
  <si>
    <t xml:space="preserve">SINAPI </t>
  </si>
  <si>
    <t>DATA BASE:</t>
  </si>
  <si>
    <t>SEINFRA</t>
  </si>
  <si>
    <t>ITEM</t>
  </si>
  <si>
    <t>CODIGO</t>
  </si>
  <si>
    <t>TABELA</t>
  </si>
  <si>
    <t>ESPECIFICAÇÕES DOS SERVIÇOS</t>
  </si>
  <si>
    <t>UND</t>
  </si>
  <si>
    <t>QUANT.</t>
  </si>
  <si>
    <t>UNIT.</t>
  </si>
  <si>
    <t>TOTAL</t>
  </si>
  <si>
    <t>SERVIÇOES PRELIMINARES</t>
  </si>
  <si>
    <t>1.1</t>
  </si>
  <si>
    <t>m²</t>
  </si>
  <si>
    <t>1.2</t>
  </si>
  <si>
    <t xml:space="preserve">Locação de obra com gabarito de madeira </t>
  </si>
  <si>
    <t>1.3</t>
  </si>
  <si>
    <t>1.4</t>
  </si>
  <si>
    <t>m</t>
  </si>
  <si>
    <t>1.5</t>
  </si>
  <si>
    <t>Barracão para almoxarifado área de 10.90m2, de chapa de compensado de 12mm e pontalete 8x8cm, piso cimentado e cobertura de telhas de fibrocimento de 6mm, incl. ponto de luz, conf. projeto (1 utilização)</t>
  </si>
  <si>
    <t>1.6</t>
  </si>
  <si>
    <t>Barracão para depósito de cimento área de 10.90m2, de chapa de compensado 12mm e pontaletes 8x8cm, piso cimentado e cobertura de telhas de fibrocimento de 6mm, inclusive ponto de luz, conf. projeto (1 vez)</t>
  </si>
  <si>
    <t>m³</t>
  </si>
  <si>
    <t>SubTotal (1.0):</t>
  </si>
  <si>
    <t>2.0</t>
  </si>
  <si>
    <t>2.1</t>
  </si>
  <si>
    <t>MOVIMENTO DE TERRA</t>
  </si>
  <si>
    <t>Escavação manual em material de 1a. categoria, até 1.50 m de profundidade</t>
  </si>
  <si>
    <t>Reaterro apiloado de cavas de fundação, em camadas de 20 cm</t>
  </si>
  <si>
    <t>2.2</t>
  </si>
  <si>
    <t>INFRA-ESTRUTURA</t>
  </si>
  <si>
    <t>Fornecimento, preparo e aplicação de concreto magro com consumo mínimo de cimento de 250 kg/m3 (brita 1 e 2) - (5% de perdas já incluído no custo)</t>
  </si>
  <si>
    <t>kg</t>
  </si>
  <si>
    <t xml:space="preserve">Fornecimento, dobragem e colocação em fôrma, de armadura CA-50 A média, diâmetro de 6.3 a 10.0 mm </t>
  </si>
  <si>
    <t>Fornecimento, dobragem e colocação em fôrma, de armadura CA-60 B fina, diâmetro de 4.0 a 7.0mm</t>
  </si>
  <si>
    <t>Fôrma de chapa compensada resinada 12mm, levando-se em conta a utilização 3 vezes (incluido o material, corte, montagem, escoramento e desfôrma)</t>
  </si>
  <si>
    <t xml:space="preserve">Fornecimento, preparo e aplicação de concreto  Fck = 25 MPa (com brita 1 e 2) - (5% de perdas já incluído no custo) </t>
  </si>
  <si>
    <t>SUPRA-ESTRUTURA</t>
  </si>
  <si>
    <t>Verga/contraverga reta de concreto armado 10 x 5 cm, Fck = 15 MPa, inclusive forma, armação e desforma</t>
  </si>
  <si>
    <t>3.0</t>
  </si>
  <si>
    <t>3.1</t>
  </si>
  <si>
    <t>3.2</t>
  </si>
  <si>
    <t>3.3</t>
  </si>
  <si>
    <t>3.4</t>
  </si>
  <si>
    <t>3.5</t>
  </si>
  <si>
    <t>4.0</t>
  </si>
  <si>
    <t>4.1</t>
  </si>
  <si>
    <t>4.2</t>
  </si>
  <si>
    <t>5.0</t>
  </si>
  <si>
    <t>5.1</t>
  </si>
  <si>
    <t>5.2</t>
  </si>
  <si>
    <t>MEMORIAL DE CÁLCULO</t>
  </si>
  <si>
    <t>1.0</t>
  </si>
  <si>
    <t>Área (m²)</t>
  </si>
  <si>
    <t>Locação de obra com gabarito de madeira</t>
  </si>
  <si>
    <t>Área Total (m²):</t>
  </si>
  <si>
    <t>Placa da obra</t>
  </si>
  <si>
    <t>Comprimento</t>
  </si>
  <si>
    <t>Largura</t>
  </si>
  <si>
    <t>Barracão para almoxarifado</t>
  </si>
  <si>
    <t>Barracão para depósito de cimento</t>
  </si>
  <si>
    <t>Altura</t>
  </si>
  <si>
    <t>Área (m²):</t>
  </si>
  <si>
    <t>Descontos</t>
  </si>
  <si>
    <t>Verga/contraverga reta de concreto armado</t>
  </si>
  <si>
    <t>Quantidade</t>
  </si>
  <si>
    <t>Total (m)</t>
  </si>
  <si>
    <t>Alvenaria de blocos cerâmicos 10 furos 10x20x20cm</t>
  </si>
  <si>
    <t>Total (m):</t>
  </si>
  <si>
    <t>Área de Construção</t>
  </si>
  <si>
    <t>Total de Descontos (m²):</t>
  </si>
  <si>
    <t>Área total de Alvenaria (m²):</t>
  </si>
  <si>
    <t>ESQUADRIAS DE MADEIRAS</t>
  </si>
  <si>
    <t>und</t>
  </si>
  <si>
    <t>6.0</t>
  </si>
  <si>
    <t>6.1</t>
  </si>
  <si>
    <t>6.2</t>
  </si>
  <si>
    <t>Porta em madeira de lei tipo angelim pedra ou equiv.c/enchimento em madeira 1a.qualidade esp. 30mm p/ pintura, inclusive alizares, dobradiças e fechadura externa em latão cromado LaFonte ou equiv., exclusive marco, nas dim.: 0.80 x 2.10 m</t>
  </si>
  <si>
    <t>Marco de madeira de lei de 1ª (Peroba, Ipê, Angelim Pedra ou equivalente) com 15x3 cm de batente, nas dimensões de 0.80 x 2.10 m</t>
  </si>
  <si>
    <t>Janela de correr para vidro em alumínio anodizado cor natural, linha 25, completa, incl. puxador com tranca, alizar, caixilho e contramarco, exclusive vidro</t>
  </si>
  <si>
    <t>Báscula para vidro em alumínio anodizado cor natural, linha 25, completa, com tranca, caixilho, alizar e contramarco, exclusive vidro</t>
  </si>
  <si>
    <t xml:space="preserve">ESQUADRIAS DE MADEIRAS </t>
  </si>
  <si>
    <t>Total(m²):</t>
  </si>
  <si>
    <t>7.0</t>
  </si>
  <si>
    <t>7.1</t>
  </si>
  <si>
    <t>7.2</t>
  </si>
  <si>
    <t>SubTotal (2.0):</t>
  </si>
  <si>
    <t>SubTotal (3.0):</t>
  </si>
  <si>
    <t>SubTotal (4.0):</t>
  </si>
  <si>
    <t>SubTotal (5.0):</t>
  </si>
  <si>
    <t>SubTotal (6.0):</t>
  </si>
  <si>
    <t>SubTotal (7.0):</t>
  </si>
  <si>
    <t>VIDROS/ESPELHOS</t>
  </si>
  <si>
    <t>Espelho para banheiros</t>
  </si>
  <si>
    <t>8.0</t>
  </si>
  <si>
    <t>8.1</t>
  </si>
  <si>
    <t>Espelho para banheiros espessura 4 mm, incluindo chapa compensada 10 mm, moldura de alumínio em perfil L 3/4", fixado com parafusos cromados</t>
  </si>
  <si>
    <t>SubTotal (8.0):</t>
  </si>
  <si>
    <t>COBERTURA</t>
  </si>
  <si>
    <t>9.0</t>
  </si>
  <si>
    <t>9.1</t>
  </si>
  <si>
    <t>9.2</t>
  </si>
  <si>
    <t>Estrutura de madeira de lei</t>
  </si>
  <si>
    <t>Ver Área Cad (m²)</t>
  </si>
  <si>
    <t>SubTotal (9.0):</t>
  </si>
  <si>
    <t>REVESTIMENTO DE TETO</t>
  </si>
  <si>
    <t xml:space="preserve"> Forro de gesso acabamento tipo liso</t>
  </si>
  <si>
    <t>10.0</t>
  </si>
  <si>
    <t>10.1</t>
  </si>
  <si>
    <t>Ambientes</t>
  </si>
  <si>
    <t>Total (m²):</t>
  </si>
  <si>
    <t>SubTotal (10.0):</t>
  </si>
  <si>
    <t>REVESTIMENTO DE PAREDES</t>
  </si>
  <si>
    <t>Chapisco de argamassa de cimento e areia média ou grossa lavada, no traço 1:3, espessura 5 mm</t>
  </si>
  <si>
    <t>Emboço de argamassa de cimento, cal hidratada CH1 e areia média ou grossa lavada no traço 1:0.5:6, espessuara  20mm</t>
  </si>
  <si>
    <t>Faces</t>
  </si>
  <si>
    <t>SubTotal (m²):</t>
  </si>
  <si>
    <t>Perimetro</t>
  </si>
  <si>
    <t>11.0</t>
  </si>
  <si>
    <t>11.1</t>
  </si>
  <si>
    <t>11.2</t>
  </si>
  <si>
    <t>11.3</t>
  </si>
  <si>
    <t>11.4</t>
  </si>
  <si>
    <t>PISOS</t>
  </si>
  <si>
    <t>Regularização de base p/ revestimento cerâmico, com argamassa de cimento e areia no traço 1:5,  espessuara  3 cm</t>
  </si>
  <si>
    <t>Lastro de concreto não estrutural, espessura de 6 cm</t>
  </si>
  <si>
    <t xml:space="preserve">Soleira de granito esp. 2 cm e largura de 15 cm </t>
  </si>
  <si>
    <t>12.0</t>
  </si>
  <si>
    <t>12.1</t>
  </si>
  <si>
    <t>12.2</t>
  </si>
  <si>
    <t>12.3</t>
  </si>
  <si>
    <t>12.6</t>
  </si>
  <si>
    <t>Regularização de base p/ revestimento cerâmico</t>
  </si>
  <si>
    <t>SubTotal (m)</t>
  </si>
  <si>
    <t>PINTURA</t>
  </si>
  <si>
    <t>Emassamento de paredes e forros, com duas demãos de massa acrílica, marcas de referência Suvinil, Coral ou Metalatex</t>
  </si>
  <si>
    <t>13.0</t>
  </si>
  <si>
    <t>13.1</t>
  </si>
  <si>
    <t>Pintura com tinta acrílica, marcas de referência Suvinil, Coral ou Metalatex, inclusive selador acrílico, em  paredes e forros, a três demãos</t>
  </si>
  <si>
    <t>13.3</t>
  </si>
  <si>
    <t>DIVERSOS</t>
  </si>
  <si>
    <t>14.0</t>
  </si>
  <si>
    <t>14.1</t>
  </si>
  <si>
    <t>SubTotal (11.0):</t>
  </si>
  <si>
    <t>SubTotal (12.0):</t>
  </si>
  <si>
    <t>SubTotal (14.0):</t>
  </si>
  <si>
    <t>SINAPI</t>
  </si>
  <si>
    <t>Escavação manual</t>
  </si>
  <si>
    <t xml:space="preserve">Comprimento </t>
  </si>
  <si>
    <t>Volume (m³)</t>
  </si>
  <si>
    <t>SubTotal (m³):</t>
  </si>
  <si>
    <t>Total Escavação (m³):</t>
  </si>
  <si>
    <t>Reaterro apiloado</t>
  </si>
  <si>
    <t>Concreto Magro</t>
  </si>
  <si>
    <t xml:space="preserve">Armadura CA-50 A média, diâmetro de 6.3 a 10.0 mm </t>
  </si>
  <si>
    <t>Armadura CA-60 B fina, diâmetro de 4.0 a 7.0mm</t>
  </si>
  <si>
    <t>Fôrma de chapa compensada resinada 12mm</t>
  </si>
  <si>
    <t>Volume (m³):</t>
  </si>
  <si>
    <t>Área total (área cad)</t>
  </si>
  <si>
    <t>PONTOS HIDRO-SANITÁRIOS</t>
  </si>
  <si>
    <t>Ponto para esgoto primário (vaso sanitário)</t>
  </si>
  <si>
    <t xml:space="preserve">Ponto para esgoto secundário (pia, lavatório, mictório, tanque, bidê, etc...) </t>
  </si>
  <si>
    <t>Tubo PVC rígido para esgoto no diâmetro de 100mm incluindo escavação e aterro com areia</t>
  </si>
  <si>
    <t>Caixas de inspeção de alv. blocos concreto 9x19x39cm, dim, 60x60cm e Hmáx = 1m, com tampa de conc. esp. 5cm, lastro de conc. esp. 10cm, revest intern. c/ chapisco e reboco impermeabilizado, incl. escavação, reaterro e enchimento</t>
  </si>
  <si>
    <t xml:space="preserve">Adaptador de PVC soldável com flanges livres para caixa d'água, diâmetro 25mm (3/4") </t>
  </si>
  <si>
    <t>Torneira de bóia de PVC, diâm. 3/4" (20mm)</t>
  </si>
  <si>
    <t>APARELHOS SANITARIOS</t>
  </si>
  <si>
    <t>Lavatório com coluna suspensa padrão popular, marcas de referência Deca, Celite ou Ideal Standard, inclusive acessórios em PVC, exceto aparelho misturador(Para Portadores de necessidades especiais)</t>
  </si>
  <si>
    <t>Bacia sifonada de louça branca para portadores de necessidades especiais, Vogue Plus Conforto - Linha  Conforto, mod P51, incl. assento com abertura frontal, ref.AP52,marca de ref. Deca ou equivalente</t>
  </si>
  <si>
    <t>14.2</t>
  </si>
  <si>
    <t>14.4</t>
  </si>
  <si>
    <t>14.5</t>
  </si>
  <si>
    <t>14.7</t>
  </si>
  <si>
    <t>PONTOS ELETRICOS</t>
  </si>
  <si>
    <t>Ponto padrão de luz no teto - considerando eletroduto PVC rígido de 3/4" inclusive conexões (4.5m), fio  isolado PVC de 2.5mm2 (16.2m) e caixa estampada 4x4" (1 und)</t>
  </si>
  <si>
    <t>Ponto padrão de tomada 2 pólos mais terra - considerando eletroduto PVC rígido de 3/4" inclusive conexões (5.0m), fio isolado PVC de 2.5mm2 (16.5m) e caixa estampada 4x2" (1 und)</t>
  </si>
  <si>
    <t>Ponto padrão de tomada para ar refrigerado - considerando eletroduto PVC rígido de 3/4" inclusive conexões (6.0m), fio isolado PVC de 4.0mm2 (21.6m) e caixa estampada 4x2" (1 und)</t>
  </si>
  <si>
    <t>15.0</t>
  </si>
  <si>
    <t>15.1</t>
  </si>
  <si>
    <t>15.2</t>
  </si>
  <si>
    <t>15.3</t>
  </si>
  <si>
    <t>15.4</t>
  </si>
  <si>
    <t>15.5</t>
  </si>
  <si>
    <t>15.6</t>
  </si>
  <si>
    <t>15.7</t>
  </si>
  <si>
    <t>15.8</t>
  </si>
  <si>
    <t>15.9</t>
  </si>
  <si>
    <t>APARELHOS ELETRICOS</t>
  </si>
  <si>
    <t>16.0</t>
  </si>
  <si>
    <t>16.1</t>
  </si>
  <si>
    <t>16.2</t>
  </si>
  <si>
    <t>unid</t>
  </si>
  <si>
    <t>17.0</t>
  </si>
  <si>
    <t>17.1</t>
  </si>
  <si>
    <t>17.2</t>
  </si>
  <si>
    <t>17.3</t>
  </si>
  <si>
    <t>17.4</t>
  </si>
  <si>
    <t>18.0</t>
  </si>
  <si>
    <t>18.1</t>
  </si>
  <si>
    <t>SubTotal (17.0):</t>
  </si>
  <si>
    <t>7.3</t>
  </si>
  <si>
    <t>Forro de gesso acabamento tipo liso</t>
  </si>
  <si>
    <t>Torneira pressão cromada diâm. 1/2" para lavatório, marcas de referência Fabrimar, Deca ou Docol</t>
  </si>
  <si>
    <t>Unidade</t>
  </si>
  <si>
    <t>Limpeza geral da obra</t>
  </si>
  <si>
    <t>SubTotal (16.0):</t>
  </si>
  <si>
    <t>SubTotal (15.0):</t>
  </si>
  <si>
    <t>SubTotal (13.0):</t>
  </si>
  <si>
    <t>Tapume Telha Metálica Ondulada 0,50mm Branca h=2,20m, incl. montagem estr. mad. 8"x8", c/adesivo "IOPES" 60x60cm a cada 10m, incl. faixas pint. esmalte sint. cores azul c/ h=30cm e rosa c/ h=10cm</t>
  </si>
  <si>
    <t>Tapume</t>
  </si>
  <si>
    <t>Frente</t>
  </si>
  <si>
    <t>Total(m):</t>
  </si>
  <si>
    <t>Portas</t>
  </si>
  <si>
    <t>(Comp. x Altura x Quant) - 2,00 = Área</t>
  </si>
  <si>
    <t>Janelas</t>
  </si>
  <si>
    <t xml:space="preserve">Grades </t>
  </si>
  <si>
    <t>Verga/Contraverga</t>
  </si>
  <si>
    <t>Grades</t>
  </si>
  <si>
    <t>Marco de madeira de lei - 0.80 x 2.10 m</t>
  </si>
  <si>
    <t>Porta em madeira de lei - 0.80 x 2.10 m</t>
  </si>
  <si>
    <t>Comprimento (m)</t>
  </si>
  <si>
    <t>VALORES SEM BDI</t>
  </si>
  <si>
    <t>Báscula para vidro em alumínio anodizado cor natural</t>
  </si>
  <si>
    <t xml:space="preserve">Janela de correr para vidro em alumínio anodizado </t>
  </si>
  <si>
    <t>Grade de ferro em barra chata, inclusive chumbamento</t>
  </si>
  <si>
    <t>Grade de ferro em barra chata</t>
  </si>
  <si>
    <t>11.5</t>
  </si>
  <si>
    <t>Cerâmica 10 x 10 cm, ref Camburi branco Eliane, Cecrisa ou Portobello, empregando argamassa colante, inclusive
rejuntamento junta plus cinza claro esp. 3 mm</t>
  </si>
  <si>
    <t>Chapisco de argamassa de cimento e areia média</t>
  </si>
  <si>
    <t>Alvenaria</t>
  </si>
  <si>
    <t>Idem item Alvenaria 5.1</t>
  </si>
  <si>
    <t>Altura do Reves.</t>
  </si>
  <si>
    <t>Interior da Edificação</t>
  </si>
  <si>
    <t>P6 (0,80 x 2,10)</t>
  </si>
  <si>
    <t>Reboco tipo paulista</t>
  </si>
  <si>
    <t>Chapisco - Emboço</t>
  </si>
  <si>
    <t>Chapisco</t>
  </si>
  <si>
    <t>Emboço</t>
  </si>
  <si>
    <t>Quantidades</t>
  </si>
  <si>
    <t>Idem Regularização - Item 12.1</t>
  </si>
  <si>
    <t>12.4</t>
  </si>
  <si>
    <t>Porcelanato polido, acabamento acetinado, dim. 60x60cm,</t>
  </si>
  <si>
    <t>12.7</t>
  </si>
  <si>
    <t>Soleira de granito</t>
  </si>
  <si>
    <t xml:space="preserve">Ponto de água fria (lavatório, tanque, pia de cozinha, etc...) </t>
  </si>
  <si>
    <t>13.2</t>
  </si>
  <si>
    <t>13.4</t>
  </si>
  <si>
    <t>Ponto de água fria</t>
  </si>
  <si>
    <t>Total:</t>
  </si>
  <si>
    <t xml:space="preserve"> Registro de gaveta com canopla cromada diam. 25mm (1"), marcas de referência Fabrimar, Deca ou Docol </t>
  </si>
  <si>
    <t>Tubo PVC rígido para esgoto no diâmetro de 100mm</t>
  </si>
  <si>
    <t>13.5</t>
  </si>
  <si>
    <t>13.6</t>
  </si>
  <si>
    <t>13.7</t>
  </si>
  <si>
    <t>13.8</t>
  </si>
  <si>
    <t>13.9</t>
  </si>
  <si>
    <t>Caixas de inspeção de alv. blocos concreto</t>
  </si>
  <si>
    <t>Lavatório com coluna suspensa padrão popular. (Para Portadores de necessidades especiais)</t>
  </si>
  <si>
    <t>Bacia sifonada de louça branca para portadores de necessidades especiais</t>
  </si>
  <si>
    <t>14.3</t>
  </si>
  <si>
    <t>Torneira pressão cromada diâm. 1/2" para lavatório</t>
  </si>
  <si>
    <t>Tubo de PVC rígido soldável marrom, diâm. 25mm (3/4"), inclusive conexões</t>
  </si>
  <si>
    <t>Área  Total (m²):</t>
  </si>
  <si>
    <t>Peitoril de granito cinza polido, 15 cm, esp. 3cm</t>
  </si>
  <si>
    <t>Ponto para iluminação de emergência completo, inclusive bloco autônomo de iluminação 2x9W com tomada universal</t>
  </si>
  <si>
    <t>Mini-Disjuntor monopolar 16 A, curva C - 5KA 220/127VCA (NBR IEC 60947-2), Ref. Siemens, GE, Schneider ou
equivalente</t>
  </si>
  <si>
    <t>Mini-Disjuntor bipolar 16 A, curva C - 5KA 220/127VCA (NBR IEC 60947-2), Ref. Siemens, GE, Schneider ou equivalente</t>
  </si>
  <si>
    <t>Tomada para telefone com conector RJ 11</t>
  </si>
  <si>
    <t>Caixa de passagem 150x150x80mm, chapa 18, com tampa parafusada</t>
  </si>
  <si>
    <t>Ponto Telefônico, Material e Execução</t>
  </si>
  <si>
    <t>Idem Forro - Item 10.1</t>
  </si>
  <si>
    <t>Emassamento de paredes e forros, com duas demãos de massa acrílica</t>
  </si>
  <si>
    <t>Idem Reboco - Item 11.3</t>
  </si>
  <si>
    <t>Área Total (m²)</t>
  </si>
  <si>
    <t>Pintura com tinta acrílica</t>
  </si>
  <si>
    <t>Idem Emassamento - Item 17.1</t>
  </si>
  <si>
    <t>Pintura com tinta esmalte sintético em madeira</t>
  </si>
  <si>
    <t>Pintura com tinta esmalte sintético Suvinil, Coral ou Metalatex a duas demãos, inclusive fundo anti corrosivo a uma demão, em metal</t>
  </si>
  <si>
    <t>Pintura com tinta esmalte sintético Suvinil, em metal</t>
  </si>
  <si>
    <t>Reboco tipo paulista com argamassa de cimento, cal hidratada CH1 e areia no traço 1:0,5:6, espessura 25mm</t>
  </si>
  <si>
    <t>Porcelanato natural, acabamento acetinado, dim. 60x60cm, ref. Platina na Eliane/equiv. utilizando dupla colagem de argamassa colante para porcelanato tipo ACIII e rejunte 1mm para porcelanato</t>
  </si>
  <si>
    <t>OBRA: AMPLIAÇÃO DA ESCOLA LUIZA DE SOUZA BARROS DE TODOS OS SANTOS, VILA PAVÃO, ES</t>
  </si>
  <si>
    <t>RUA: ARMANDO LOBATO, TODOS OS SANTOS, VILA PAVÃO/ES</t>
  </si>
  <si>
    <t>Concreto Magro na Cinta 01</t>
  </si>
  <si>
    <t>Concreto Magro na Cinta 02</t>
  </si>
  <si>
    <t>Concreto Magro na Cinta 03</t>
  </si>
  <si>
    <t>Concreto Magro na Cinta 04</t>
  </si>
  <si>
    <t>Concreto Magro na Cinta 05</t>
  </si>
  <si>
    <t>Concreto Magro na Cinta 06</t>
  </si>
  <si>
    <t>Concreto Magro na Cinta 07</t>
  </si>
  <si>
    <t>Concreto Magro na Cinta 08</t>
  </si>
  <si>
    <t>Concreto Magro na Cinta 09</t>
  </si>
  <si>
    <t>Concreto Magro na Cinta 10</t>
  </si>
  <si>
    <t>Concreto Magro na Cinta 11</t>
  </si>
  <si>
    <t>Concreto Magro na Cinta 12</t>
  </si>
  <si>
    <t>Concreto Magro na Cinta 13</t>
  </si>
  <si>
    <t>Concreto Magro na Cinta 14</t>
  </si>
  <si>
    <t>Concreto Magro na Cinta 15</t>
  </si>
  <si>
    <t>Fôrma de chapa na Cinta 01</t>
  </si>
  <si>
    <t>Fôrma de chapa na Cinta 02</t>
  </si>
  <si>
    <t>Fôrma de chapa na Cinta 03</t>
  </si>
  <si>
    <t>Fôrma de chapa na Cinta 04</t>
  </si>
  <si>
    <t>Fôrma de chapa na Cinta 05</t>
  </si>
  <si>
    <t>Fôrma de chapa na Cinta 06</t>
  </si>
  <si>
    <t>Fôrma de chapa na Cinta 07</t>
  </si>
  <si>
    <t>Fôrma de chapa na Cinta 08</t>
  </si>
  <si>
    <t>Fôrma de chapa na Cinta 09</t>
  </si>
  <si>
    <t>Fôrma de chapa na Cinta 10</t>
  </si>
  <si>
    <t>Fôrma de chapa na Cinta 11</t>
  </si>
  <si>
    <t>Fôrma de chapa na Cinta 12</t>
  </si>
  <si>
    <t>Fôrma de chapa na Cinta 13</t>
  </si>
  <si>
    <t>Fôrma de chapa na Cinta 14</t>
  </si>
  <si>
    <t>Fôrma de chapa na Cinta 15</t>
  </si>
  <si>
    <t>Total Fôrma (m²):</t>
  </si>
  <si>
    <t>Ver Projeto Estrutural</t>
  </si>
  <si>
    <t>Sapatas (Ver Projeto Estrutural)</t>
  </si>
  <si>
    <t>Cintas (Ver Projeto Estrutural)</t>
  </si>
  <si>
    <t>PILARETES (Ver Projeto Estrutural)</t>
  </si>
  <si>
    <t xml:space="preserve">Ver Projeto Estrutural </t>
  </si>
  <si>
    <t>Fôrma de chapa na Viga 01</t>
  </si>
  <si>
    <t>Fôrma de chapa na Viga 02</t>
  </si>
  <si>
    <t>Fôrma de chapa na Viga 03</t>
  </si>
  <si>
    <t>Fôrma de chapa na Viga 04</t>
  </si>
  <si>
    <t>Fôrma de chapa na Viga 05</t>
  </si>
  <si>
    <t>Fôrma de chapa na Viga 06</t>
  </si>
  <si>
    <t>Fôrma de chapa na Viga 07</t>
  </si>
  <si>
    <t>Fôrma de chapa na Viga 08</t>
  </si>
  <si>
    <t>Fôrma de chapa na Viga 09</t>
  </si>
  <si>
    <t>Fôrma de chapa na Viga 10</t>
  </si>
  <si>
    <t>Fôrma de chapa na Viga 11</t>
  </si>
  <si>
    <t>Fôrma de chapa na Viga 12</t>
  </si>
  <si>
    <t>Concreto na Cinta 01</t>
  </si>
  <si>
    <t>Concreto na Cinta 02</t>
  </si>
  <si>
    <t>Concreto na Cinta 03</t>
  </si>
  <si>
    <t>Concreto na Cinta 04</t>
  </si>
  <si>
    <t>Concreto na Cinta 05</t>
  </si>
  <si>
    <t>Concreto na Cinta 06</t>
  </si>
  <si>
    <t>Concreto na Cinta 07</t>
  </si>
  <si>
    <t>Concreto na Cinta 08</t>
  </si>
  <si>
    <t>Concreto na Cinta 09</t>
  </si>
  <si>
    <t>Concreto na Cinta 10</t>
  </si>
  <si>
    <t>Concreto na Cinta 11</t>
  </si>
  <si>
    <t>Concreto na Cinta 12</t>
  </si>
  <si>
    <t>Concreto na Cinta 13</t>
  </si>
  <si>
    <t>Concreto na Cinta 14</t>
  </si>
  <si>
    <t>Concreto na Cinta 15</t>
  </si>
  <si>
    <t>Concreto na Viga 01</t>
  </si>
  <si>
    <t>Concreto na Viga 02</t>
  </si>
  <si>
    <t>Concreto na Viga 03</t>
  </si>
  <si>
    <t>Concreto na Viga 04</t>
  </si>
  <si>
    <t>Concreto na Viga 05</t>
  </si>
  <si>
    <t>Concreto na Viga 06</t>
  </si>
  <si>
    <t>Concreto na Viga 07</t>
  </si>
  <si>
    <t>Concreto na Viga 08</t>
  </si>
  <si>
    <t>Concreto na Viga 09</t>
  </si>
  <si>
    <t>Concreto na Viga 10</t>
  </si>
  <si>
    <t>Concreto na Viga 11</t>
  </si>
  <si>
    <t>Concreto na Viga 12</t>
  </si>
  <si>
    <t>Total Concreto (m³):</t>
  </si>
  <si>
    <t>Sala de aula</t>
  </si>
  <si>
    <t>Coordenação</t>
  </si>
  <si>
    <t>Sala dos professores</t>
  </si>
  <si>
    <t>WC PNE Masculino</t>
  </si>
  <si>
    <t>WC PNE Feminino</t>
  </si>
  <si>
    <t>Alvenaria de blocos cerâmicos 10 furos 10x20x20cm, assentados c/argamassa de cimento, cal hidratada CH1 e areia traço 1:0,5:8, juntas 12mm e espessura das paredes, s/revestimento, 20cm (bloco comprado fábrica,posto obra)</t>
  </si>
  <si>
    <t>Parede na Cinta 01</t>
  </si>
  <si>
    <t>Parede na Cinta 02</t>
  </si>
  <si>
    <t>Parede na Cinta 03</t>
  </si>
  <si>
    <t>Parede na Cinta 04</t>
  </si>
  <si>
    <t>Parede na Cinta 05</t>
  </si>
  <si>
    <t>Parede na Cinta 06</t>
  </si>
  <si>
    <t>Parede na Cinta 07</t>
  </si>
  <si>
    <t>Parede na Cinta 08</t>
  </si>
  <si>
    <t>Parede na Cinta 09</t>
  </si>
  <si>
    <t>Parede na Cinta 10</t>
  </si>
  <si>
    <t>Parede na Cinta 11</t>
  </si>
  <si>
    <t>Parede na Cinta 12</t>
  </si>
  <si>
    <t>Parede na Cinta 13</t>
  </si>
  <si>
    <t>Parede na Cinta 14</t>
  </si>
  <si>
    <t>Parede na Cinta 15</t>
  </si>
  <si>
    <t>Parede na Cintas (Ver Projeto Estrutural)</t>
  </si>
  <si>
    <t>Parede na Viga (Ver Projeto Estrutural)</t>
  </si>
  <si>
    <t>Parede na Viga 02</t>
  </si>
  <si>
    <t>Parede na Viga 06</t>
  </si>
  <si>
    <t>Parede na Viga 07</t>
  </si>
  <si>
    <t>Parede na Viga 03</t>
  </si>
  <si>
    <t>Parede na Viga 11</t>
  </si>
  <si>
    <t>GR-01</t>
  </si>
  <si>
    <t>Bascula</t>
  </si>
  <si>
    <t>P-01</t>
  </si>
  <si>
    <t>J-01</t>
  </si>
  <si>
    <t>J-02</t>
  </si>
  <si>
    <t>B-01</t>
  </si>
  <si>
    <t>B-02</t>
  </si>
  <si>
    <t>Circulação</t>
  </si>
  <si>
    <t>Corredor</t>
  </si>
  <si>
    <t>Externo</t>
  </si>
  <si>
    <t>Área total de Emboço (m²):</t>
  </si>
  <si>
    <t>Portas parte Interna WC</t>
  </si>
  <si>
    <t xml:space="preserve">Demais Portas </t>
  </si>
  <si>
    <t>Revestimento cerâmico para paredes internas com placas tipo esmaltada extra de dimensões 33x45 cm aplicadas em ambientes de área maior que 5 m² na altura inteira das paredes. AF_06/2014</t>
  </si>
  <si>
    <t>P-01 (0,80 x 2,10)</t>
  </si>
  <si>
    <t>B-02 (0,80 x 0,70)</t>
  </si>
  <si>
    <t>Total Cerâmica 10 x 10 (m²):</t>
  </si>
  <si>
    <t>Total  Cerâma 33 x 45 (m²):</t>
  </si>
  <si>
    <t>Cerâmica 10 x 10 cm geral</t>
  </si>
  <si>
    <t>Revestimento cerâmico WC</t>
  </si>
  <si>
    <t>GR (3,60 x 2,30)</t>
  </si>
  <si>
    <t>SubTotal(m²)</t>
  </si>
  <si>
    <t>GRAZIANI SARDE</t>
  </si>
  <si>
    <t>Engenheiro Civil - CREA-ES 011.150/D</t>
  </si>
  <si>
    <t>Área Construção/Ampliação</t>
  </si>
  <si>
    <t>Escavação das Cintas (Projeto Estrutural)</t>
  </si>
  <si>
    <t>Escavação da Cinta 01</t>
  </si>
  <si>
    <t>Escavação da Cinta 02</t>
  </si>
  <si>
    <t>Escavação da Cinta 03</t>
  </si>
  <si>
    <t>Escavação da Cinta 04</t>
  </si>
  <si>
    <t>Escavação da Cinta 05</t>
  </si>
  <si>
    <t>Escavação da Cinta 06</t>
  </si>
  <si>
    <t>Escavação da Cinta 07</t>
  </si>
  <si>
    <t>Escavação da Cinta 08</t>
  </si>
  <si>
    <t>Escavação da Cinta 09</t>
  </si>
  <si>
    <t>Escavação da Cinta 10</t>
  </si>
  <si>
    <t>Escavação da Cinta 11</t>
  </si>
  <si>
    <t>Escavação da Cinta 12</t>
  </si>
  <si>
    <t>Escavação da Cinta 13</t>
  </si>
  <si>
    <t>Escavação da Cinta 14</t>
  </si>
  <si>
    <t>Escavação da Cinta 15</t>
  </si>
  <si>
    <t>Vigas (Ver Projeto Estrutural)</t>
  </si>
  <si>
    <t>Escoramento</t>
  </si>
  <si>
    <t>VERGA/ALVENARIA</t>
  </si>
  <si>
    <t>B-01 (1,60 x 0,70)</t>
  </si>
  <si>
    <t>GR-01 (3,60 x 2,30)</t>
  </si>
  <si>
    <t>Idem item Estrutura</t>
  </si>
  <si>
    <t>Grade</t>
  </si>
  <si>
    <t>Reservatório de polietileno de 500l, inclusive peça de madeira 6x16cm para apoio, exclusive flanges e torneira de bóia</t>
  </si>
  <si>
    <t xml:space="preserve">Circulação </t>
  </si>
  <si>
    <t>Reservatório de polietileno de 500l</t>
  </si>
  <si>
    <t>M²</t>
  </si>
  <si>
    <t>Execução de passeio (calçada) ou piso de concreto com concreto moldado in loco, feito em obra, acabamento convencional, espessura 6 cm, armado. Af_08/2022</t>
  </si>
  <si>
    <t>Fachada</t>
  </si>
  <si>
    <t>Execução de passeio (calçada)</t>
  </si>
  <si>
    <t>Fundos</t>
  </si>
  <si>
    <t>Lateral Direita</t>
  </si>
  <si>
    <t>Lateral Esquerda</t>
  </si>
  <si>
    <t>DER-ES</t>
  </si>
  <si>
    <t>Escoramento de fôrmas de laje em madeira não aparelhada, pé-direito simples, incluso travamento, 4 utilizações. Af_09/2020</t>
  </si>
  <si>
    <t>Parede na Viga 04</t>
  </si>
  <si>
    <t>Parede na Viga 08</t>
  </si>
  <si>
    <t>Parede na Viga 09</t>
  </si>
  <si>
    <t>Parede na Viga 10</t>
  </si>
  <si>
    <t>PILAR (Ver Projeto Estrutural)</t>
  </si>
  <si>
    <t>Calçada Ladrilho</t>
  </si>
  <si>
    <t>Idem Regularização - Item 12.1 - Ladrilho</t>
  </si>
  <si>
    <t>Quantidade (unid.)</t>
  </si>
  <si>
    <t>Quadro distrib. energia, embutido ou semi embutido, capac. p/ 16 disj. DIN, c/barram trif. 100A barra. neutro e terra, fab. em chapa de aço 12 USG com porta, espelho, trinco com fechad ch yale, Ref. QDTN II-16DIN-CEMAR ou equiv.</t>
  </si>
  <si>
    <t>Interruptor simples (1 módulo) com 2 tomadas de embutir 2p+t 10 a, incluindo suporte e placa - fornecimento e instalação. Af_12/2015</t>
  </si>
  <si>
    <t>Ponto padrão de interruptor de 1 tecla simples e 1 tomada dois pólos mais terra 10A/250V - considerando eletroduto PVC rígido de 3/4" inclusive conexões (4.5m), fio isolado PVC de 2.5mm2 (19.4m) e caixa PVC 4x2" (1 und)</t>
  </si>
  <si>
    <t>C1951</t>
  </si>
  <si>
    <t>14.6</t>
  </si>
  <si>
    <t>SERVIÇO</t>
  </si>
  <si>
    <t>VALORES DO ITEM</t>
  </si>
  <si>
    <t>MÊS 01</t>
  </si>
  <si>
    <t>MÊS 02</t>
  </si>
  <si>
    <t>MÊS 03</t>
  </si>
  <si>
    <t>MÊS 04</t>
  </si>
  <si>
    <t>MÊS 05</t>
  </si>
  <si>
    <t>MÊS 06</t>
  </si>
  <si>
    <t>R$</t>
  </si>
  <si>
    <t>%</t>
  </si>
  <si>
    <t>TOTAL COM BDI</t>
  </si>
  <si>
    <t>VALOR DO SERVIÇO EXECUTADO NO MÊS</t>
  </si>
  <si>
    <t>PORCENTAGEM</t>
  </si>
  <si>
    <t xml:space="preserve">VALOR ACUMULADO DOS SERVIÇOS EXECUTADOS </t>
  </si>
  <si>
    <t>PORCENTAGEM ACUMULADO</t>
  </si>
  <si>
    <t>16.3</t>
  </si>
  <si>
    <t>16.4</t>
  </si>
  <si>
    <t>16.5</t>
  </si>
  <si>
    <t>Luminaria sobrepor compl., corpo ch. aço pintada branca, refletor aletas parabólicas alum.alta pureza e refletância inclusive 2 lâmpadas LED T8 20W temp. de cor 5000k bivolt c/ 1,20m - Ref. CS232AL-N - AMES, 2447 - LUMAVI OU EQUIVALENTE</t>
  </si>
  <si>
    <t>Laje pré-fabricada treliçada para forro simples revestido, vão até 3.5m, capeamento 2cm, esp. 10cm, Fck = 150Kg/cm2</t>
  </si>
  <si>
    <t>Laje pré-moldada, sobrecarga 150 Kg/m2</t>
  </si>
  <si>
    <t>12.5</t>
  </si>
  <si>
    <t>Circulação (bebedouro)</t>
  </si>
  <si>
    <t>Bebedouro em aço inox coletivo</t>
  </si>
  <si>
    <t>Escola</t>
  </si>
  <si>
    <t>Quadro distrib. energia, embutido ou semi embutido, capac. p/ 16 dis</t>
  </si>
  <si>
    <t>Mini-Disjuntor monopolar 16 A</t>
  </si>
  <si>
    <t>Sala de aula (Ar condicionado)</t>
  </si>
  <si>
    <t>Sala de aula (Lampadas)</t>
  </si>
  <si>
    <t>Sala de aula (tomadas)</t>
  </si>
  <si>
    <t>Sala dos professores (Ar condicionado)</t>
  </si>
  <si>
    <t>Sala dos professores (Lampadas)</t>
  </si>
  <si>
    <t>Sala dos professores (tomadas)</t>
  </si>
  <si>
    <t>Coordenadoria (Ar condicionado)</t>
  </si>
  <si>
    <t>Coordenadoria (Lampadas)</t>
  </si>
  <si>
    <t>Coordenadoria (tomadas)</t>
  </si>
  <si>
    <t>Demais (Lampadas)</t>
  </si>
  <si>
    <t>Demais (tomadas)</t>
  </si>
  <si>
    <t>Mini-Disjuntor bipolar 16 A, curva C</t>
  </si>
  <si>
    <t>Ponto padrão de tomada 2 pólos mais terra</t>
  </si>
  <si>
    <t>Ponto padrão de luz no teto</t>
  </si>
  <si>
    <t>Coordenadoria</t>
  </si>
  <si>
    <t>Ponto padrão de tomada para ar refrigerado</t>
  </si>
  <si>
    <t>Ponto para iluminação de emergência</t>
  </si>
  <si>
    <t>Caixa de passagem 150x150x80mm</t>
  </si>
  <si>
    <t>Luminaria sobrepor completa</t>
  </si>
  <si>
    <t>PINTURA e EMASSAMENTO</t>
  </si>
  <si>
    <t>ESQUADRIAS DE METAL E VIDRO</t>
  </si>
  <si>
    <t>APARELHOS SANITARIOS.</t>
  </si>
  <si>
    <t>Graziani Sarde</t>
  </si>
  <si>
    <t>Eng. Civil CREA-ES 11.150/D</t>
  </si>
  <si>
    <t>Total Concreto Magro (m³):</t>
  </si>
  <si>
    <t>/ALVENARIA/PLATIBANDA/VERGA</t>
  </si>
  <si>
    <t xml:space="preserve">P1 ( 0,80 x 2,10) </t>
  </si>
  <si>
    <t>J2 (1,50 x 1,20)</t>
  </si>
  <si>
    <t>J1 (2,00 x 1,10)</t>
  </si>
  <si>
    <t>Tubo PVC rígido para esgoto no diâmetro de 40mm</t>
  </si>
  <si>
    <t>Tubo PVC rígido para esgoto no diâmetro de 50mm</t>
  </si>
  <si>
    <t>Cobertura nova de telhas cerâmicas tipo capa e canal inclusive cumeeira (telhas compradas na praça de Vitória, posto obra) (área de projeção horizontal; incl. 35%)</t>
  </si>
  <si>
    <t>Estrutura de madeira de lei tipo Paraju, peroba mica, angelim pedra ou equivalente para telhado de telhas cerâmicas tipo capa e canal c/ tesouras, pilares, vigas, terças, caibros e ripas, incl. trat. c/cupinicida, exclusive telhas</t>
  </si>
  <si>
    <t>14.8</t>
  </si>
  <si>
    <t>Pintura de esquadrias e elementos de madeira, aplicação manual, com duas demãos de tinta esmalte sintético referência Suvinil, Coral ou Metalatex, inclusive fundo branco nivelador, referência Suvinil, Coral e Metalatex ou equivalente</t>
  </si>
  <si>
    <t>Tubo pvc, serie normal, esgoto predial, dn 40 mm, fornecido e instalado em ramal de descarga ou ramal de esgoto sanitário. Af_08/2022</t>
  </si>
  <si>
    <t>Tubo pvc, serie normal, esgoto predial, dn 50 mm, fornecido e instalado em ramal de descarga ou ramal de esgoto sanitário. Af_08/2022</t>
  </si>
  <si>
    <t>13.10</t>
  </si>
  <si>
    <t>13.11</t>
  </si>
  <si>
    <t>Barra de apoio reta em aço inox 304 p/ portadores de necessidades especiais (NBR 9050), largura 80 cm</t>
  </si>
  <si>
    <t>14.9</t>
  </si>
  <si>
    <t>14.10</t>
  </si>
  <si>
    <t>Fossa séptica de anéis pré-moldados de concreto, diâmetro 1.20 m, altura útil de 1.70m, completa, incluindo tampa c/visita de 60cm, concreto p/fundo esp.10 cm, e tubo para ligação ao filtro</t>
  </si>
  <si>
    <t>Fossa séptica de anéis pré-moldados de concreto</t>
  </si>
  <si>
    <t>Filtro anaeróbio de anéis pré-moldados de concreto, diâmetro de 1.20m, altura útil de 1.80m, completo, incl. tampa c/visita de 60 cm, concreto p/fundo esp.10cm e tubulação de saída de esgoto</t>
  </si>
  <si>
    <t>Filtro anaeróbio de anéis pré-moldados de concreto</t>
  </si>
  <si>
    <t>Sumidouro circular, em concreto pré-moldado, diâmetro interno = 1,88 m, altura interna = 2,00 m, área de infiltração: 13,1 m² (para 5 contribuintes) . Af_12/2020_pa</t>
  </si>
  <si>
    <t>Barra de apoio reta em aço inox 304, largura 80 cm</t>
  </si>
  <si>
    <t>DETALHAMENTO DO BDI</t>
  </si>
  <si>
    <t>PROPONENTE:</t>
  </si>
  <si>
    <t>MUNICÍPIO DE VILA PAVÃO - CNPJ:36.350.346/0001-67</t>
  </si>
  <si>
    <t>OBRA:</t>
  </si>
  <si>
    <t>1. Regime de Contribuição Previdenciária</t>
  </si>
  <si>
    <t>Sem Desoneração</t>
  </si>
  <si>
    <t>2. Tipo de Intervenção</t>
  </si>
  <si>
    <t>Edificações</t>
  </si>
  <si>
    <t>3. Incidências sobre o custo</t>
  </si>
  <si>
    <t>Administração Central - A</t>
  </si>
  <si>
    <t>Administração Local - B</t>
  </si>
  <si>
    <t>Riscos, Seguros e Garantias Contratuais - E</t>
  </si>
  <si>
    <t>Despesas e Encargos Financeiros - D</t>
  </si>
  <si>
    <t>Lucro - F</t>
  </si>
  <si>
    <t>4 – Incidências sobre o preço de venda</t>
  </si>
  <si>
    <t>Despesas Tributárias - C</t>
  </si>
  <si>
    <t>Percentual da base de cálculo para o ISS:</t>
  </si>
  <si>
    <t>Alíquota do ISS (sobre a base de cálculo):</t>
  </si>
  <si>
    <t>Alíquota Efetivado do ISS</t>
  </si>
  <si>
    <t>COFINS</t>
  </si>
  <si>
    <t>PIS</t>
  </si>
  <si>
    <t>INSS</t>
  </si>
  <si>
    <t>5 – Demonstrativo de cálculo do BDI</t>
  </si>
  <si>
    <t xml:space="preserve">Declaro para os devidos fins que o regime de Contribuição Previdenciária adotado para </t>
  </si>
  <si>
    <t xml:space="preserve">a Administração Pública.    </t>
  </si>
  <si>
    <t xml:space="preserve">Planta de Cobertura ver projeto </t>
  </si>
  <si>
    <t xml:space="preserve">Placa de obra nas dimensões de 2.0 m, padrão DER </t>
  </si>
  <si>
    <t>Fornecimento, prep. e aplic. de concreto  Fck = 25 Mpa</t>
  </si>
  <si>
    <t xml:space="preserve">Cobertura nova de telhas cerâmicas tipo capa e canal </t>
  </si>
  <si>
    <t>Forn. e assent. de ladrilho hidráulico pastilhado</t>
  </si>
  <si>
    <t>Fornecimento e assentamento de ladrilho hidráulico pastilhado, vermelho, dim. 20x20 cm, esp. 1.5cm, assentado com pasta de cimento colante, exclusive regularização e lastro</t>
  </si>
  <si>
    <t>Sumidouro circular, em concreto pré-moldado</t>
  </si>
  <si>
    <t>Ponto padrão de interruptor 1 tecla s. e 1 tomada dois pólos mais terra</t>
  </si>
  <si>
    <t>PINTURA E EMASSAMENTO</t>
  </si>
  <si>
    <t>Calçada frontal</t>
  </si>
  <si>
    <t>8.2</t>
  </si>
  <si>
    <t>Vidro plano transparente liso, com 4 mm de espessura</t>
  </si>
  <si>
    <t>Vidro plano transp. liso, com 4 mm de espessura</t>
  </si>
  <si>
    <t>13.12</t>
  </si>
  <si>
    <t xml:space="preserve"> Registro de gaveta bruto diam. 15mm (1/2") </t>
  </si>
  <si>
    <t>Registro de gaveta com canopla cromada</t>
  </si>
  <si>
    <t>idem item 1.1</t>
  </si>
  <si>
    <t>ESQUADRIAS DE METAL</t>
  </si>
  <si>
    <t>Conjunto Barra de apoio barra de apoio lateral, formato "U", em aço inox polido 304 Ø 1.1/4" dim. comprimento médio 30 p/ lavatório, p/ portadores de necessidades especiais (NBR 9050)</t>
  </si>
  <si>
    <t>ConJ. Barra de apoio barra de apoio lateral, formato "U"</t>
  </si>
  <si>
    <t>7.4</t>
  </si>
  <si>
    <t>PORTÃO 1,50 x 2,10</t>
  </si>
  <si>
    <t>PERIMETRO</t>
  </si>
  <si>
    <t>ALTURA</t>
  </si>
  <si>
    <t>Portão de ferro de abrir em barra chata, inclusive chumbamento</t>
  </si>
  <si>
    <t>Portão de ferro de abrir</t>
  </si>
  <si>
    <t>PORTÃO</t>
  </si>
  <si>
    <t>InterruP s (1 módulo) com 2 tom. de embutir 2p+t 10 a</t>
  </si>
  <si>
    <t xml:space="preserve">Tomada 2 polos + terra 10A/250V, com placa 4x2" </t>
  </si>
  <si>
    <t>Fôrma em chapa de madeira compensada plastificada 12mm para estrutura em geral, 5 reaproveitamentos,
reforçada com sarrafos de madeira 2.5x10cm (incl material, corte, montagem, escoras em eucalipto e
desforma)</t>
  </si>
  <si>
    <t>Fornecimento e aplicação de concreto USINADO Fck=25 MPa - considerando BOMBEAMENTO (5% de perdas já incluído no custo) (6% de taxa p/concr.bombeavel)</t>
  </si>
  <si>
    <t>SubTotal (m):</t>
  </si>
  <si>
    <t>Total Aço (Kg):</t>
  </si>
  <si>
    <t xml:space="preserve">Repetições </t>
  </si>
  <si>
    <t xml:space="preserve">Unidades </t>
  </si>
  <si>
    <t>Armadura CA-50 A na Cinta 01</t>
  </si>
  <si>
    <t>Armadura CA-50 A na Cinta 02</t>
  </si>
  <si>
    <t>Armadura CA-50 A na Cinta 03</t>
  </si>
  <si>
    <t>Armadura CA-50 A na Cinta 04</t>
  </si>
  <si>
    <t>Armadura CA-50 A na Cinta 05</t>
  </si>
  <si>
    <t>Armadura CA-50 A na Cinta 06</t>
  </si>
  <si>
    <t>Armadura CA-50 A na Cinta 07</t>
  </si>
  <si>
    <t>Armadura CA-50 A na Cinta 08</t>
  </si>
  <si>
    <t>Armadura CA-50 A na Cinta 09</t>
  </si>
  <si>
    <t>Armadura CA-50 A na Cinta 10</t>
  </si>
  <si>
    <t>Armadura CA-50 A na Cinta 11</t>
  </si>
  <si>
    <t>Armadura CA-50 A na Cinta 12</t>
  </si>
  <si>
    <t>Armadura CA-50 A na Cinta 13</t>
  </si>
  <si>
    <t>Armadura CA-50 A na Cinta 14</t>
  </si>
  <si>
    <t>Armadura CA-50 A na Cinta 15</t>
  </si>
  <si>
    <t>Armadura CA-50 A na Viga 01</t>
  </si>
  <si>
    <t>Armadura CA-50 A na Viga 02</t>
  </si>
  <si>
    <t>Armadura CA-50 A na Viga 03</t>
  </si>
  <si>
    <t>Armadura CA-50 A na Viga 04</t>
  </si>
  <si>
    <t>Armadura CA-50 A na Viga 05</t>
  </si>
  <si>
    <t>Armadura CA-50 A na Viga 06</t>
  </si>
  <si>
    <t>Armadura CA-50 A na Viga 07</t>
  </si>
  <si>
    <t>Armadura CA-50 A na Viga 08</t>
  </si>
  <si>
    <t>Armadura CA-50 A na Viga 09</t>
  </si>
  <si>
    <t>Armadura CA-50 A na Viga 10</t>
  </si>
  <si>
    <t>Armadura CA-50 A na Viga 11</t>
  </si>
  <si>
    <t>Armadura CA-50 A na Viga 12</t>
  </si>
  <si>
    <t>Coeficiente (0,617kg/m)</t>
  </si>
  <si>
    <t>Total Aço (m):</t>
  </si>
  <si>
    <t>AÇO TOTAL EM KG</t>
  </si>
  <si>
    <t>OBS: CONSIDERADO MAIS 10%</t>
  </si>
  <si>
    <t>COMPOSIÇÃO 01</t>
  </si>
  <si>
    <t>Unidade:</t>
  </si>
  <si>
    <t>Data:</t>
  </si>
  <si>
    <t>UNID</t>
  </si>
  <si>
    <t>Especificação</t>
  </si>
  <si>
    <t>Pr. Unit.</t>
  </si>
  <si>
    <t>Referência</t>
  </si>
  <si>
    <t>Código</t>
  </si>
  <si>
    <t>SubTotal:</t>
  </si>
  <si>
    <t>2 - Leis Sociais</t>
  </si>
  <si>
    <t>3 - BDI Adicionais sobre custo direto: eventuais, administração central, impostos, transportes e lucros</t>
  </si>
  <si>
    <t>4 - PREÇO FINAL</t>
  </si>
  <si>
    <t>COTAÇÃO DE PREÇO DE MERCADO</t>
  </si>
  <si>
    <t>Fornecedor</t>
  </si>
  <si>
    <t>Valor</t>
  </si>
  <si>
    <t>Preço MÉDIO</t>
  </si>
  <si>
    <t>ALEMPEQ</t>
  </si>
  <si>
    <t>POLI</t>
  </si>
  <si>
    <t>LM COMERCIAL</t>
  </si>
  <si>
    <t>Referência: MERCADO</t>
  </si>
  <si>
    <t>Serviço: PURIFICADOR DE COLUNA C/ ADAPTADOR P/ CADEIRANTE DUPLO</t>
  </si>
  <si>
    <t xml:space="preserve"> MERCADO</t>
  </si>
  <si>
    <t>PURIFICADOR DE COLUNA C/ ADAPTADOR P/ CADEIRANTE DUPLO</t>
  </si>
  <si>
    <t>MERCADO</t>
  </si>
  <si>
    <t>Purificador de coluna c/ adaptador p/ cadeirante duplo</t>
  </si>
  <si>
    <t>SUPER-ESTRUTURA</t>
  </si>
  <si>
    <t>4.3</t>
  </si>
  <si>
    <t>4.4</t>
  </si>
  <si>
    <t>4.5</t>
  </si>
  <si>
    <t>4.6</t>
  </si>
  <si>
    <t>14.11</t>
  </si>
  <si>
    <t>Torneira cromada de mesa, 1/2 ou 3/4, para lavatório, padrão médio -fornecimento e instalação. Af_01/2020</t>
  </si>
  <si>
    <t>Torneira cromada de mesa, 1/2 ou 3/4, para lavatório,</t>
  </si>
  <si>
    <t>Item Esquadrias</t>
  </si>
  <si>
    <t>BDI Diferenciado:</t>
  </si>
  <si>
    <t>Comp. 01</t>
  </si>
  <si>
    <t>1 - MATERIAL</t>
  </si>
  <si>
    <t xml:space="preserve">Tomada padrão brasileiro linha branca, NBR 14136 2 polos + terra 10A/250V, com placa 4x2" </t>
  </si>
  <si>
    <t>Direções</t>
  </si>
  <si>
    <t>Armadura CA-50 A no pilarete (P1=P2=P3=P4=P5=P6=P7=P8=P9=P10=P11=P12=P13=P14=P15)</t>
  </si>
  <si>
    <t>Armadura CA-50 A no pilarete (P16=P17)</t>
  </si>
  <si>
    <t>Coeficiente (0,154kg/m)</t>
  </si>
  <si>
    <t>Armadura CA-60 A no pilarete (P1=P2=P3=P4=P5=P6=P7=P8=P9=P10=P11=P12=P13=P14=P15)</t>
  </si>
  <si>
    <t>Armadura CA-60 A no pilarete (P16=P17)</t>
  </si>
  <si>
    <t>Subtotal: (m)</t>
  </si>
  <si>
    <t>Espaçamento dos Estribos</t>
  </si>
  <si>
    <t>Quantidade de Estribos</t>
  </si>
  <si>
    <t>Comprimento do Estribo</t>
  </si>
  <si>
    <t>Comprimento da Cinta</t>
  </si>
  <si>
    <t>(Comp. / Espaç) +1</t>
  </si>
  <si>
    <t>Quantidade de Sapatas</t>
  </si>
  <si>
    <t>Quantidade de cintas</t>
  </si>
  <si>
    <t>Escavação da Sapata (S1=S2=S3=S4=S5=S6=S7=S8=S9=S10=S11=S12=S13=S14=S15=S16=S17)</t>
  </si>
  <si>
    <t>Concreto Magro na Sapata (S1=S2=S3=S4=S5=S6=S7=S8=S9=S10=S11=S12=S13=S14=S15=S16=S17)</t>
  </si>
  <si>
    <t>Armadura CA-50 A na Sapata (S1=S2=S3=S4=S5=S6=S7=S8=S9=S10=S11=S12=S13=S14=S15=S16=S17)</t>
  </si>
  <si>
    <t>Fôrma de chapa na Sapata (S1=S2=S3=S4=S5=S6=S7=S8=S9=S10=S11=S12=S13=S14=S15=S16=S17)</t>
  </si>
  <si>
    <t>Fôrma de chapa no pilarete (P1=P2=P3=P4=P5=P6=P7=P8=P9=P10=P11=P12=P13=P14=P15)</t>
  </si>
  <si>
    <t>Fôrma de chapa no pilarete (P16=P17)</t>
  </si>
  <si>
    <t>Concreto na Sapata (S1=S2=S3=S4=S5=S6=S7=S8=S9=S10=S11=S12=S13=S14=S15=S16=S17)</t>
  </si>
  <si>
    <t>Concreto no pilarete (P1=P2=P3=P4=P5=P6=P7=P8=P9=P10=P11=P12=P13=P14=P15)</t>
  </si>
  <si>
    <t>Concreto no pilarete (P16=P17)</t>
  </si>
  <si>
    <t>Comprimento do Pilarete</t>
  </si>
  <si>
    <t>Quantidade de Pilaretes</t>
  </si>
  <si>
    <t>Armadura CA-50 A no pilar (P1=P2=P3=P4=P5=P6=P7=P8=P9=P10=P11=P12=P13=P14=P15)</t>
  </si>
  <si>
    <t>Armadura CA-50 A no pilar (P16=P17)</t>
  </si>
  <si>
    <t>Fôrma de chapa no pilar (P1=P2=P3=P4=P5=P6=P7=P8=P9=P10=P11=P12=P13=P14=P15)</t>
  </si>
  <si>
    <t>Fôrma de chapa no pilar (P16=P17)</t>
  </si>
  <si>
    <t>Comprimento da Barra</t>
  </si>
  <si>
    <t>Quantidade de Barras</t>
  </si>
  <si>
    <t>Quantidade de Pliares</t>
  </si>
  <si>
    <t>Armadura CA-50 A no pilar (P6=P7=P11=P12=P13)</t>
  </si>
  <si>
    <t>Armadura CA-50 A no pilar (P1=P2=P3=P4=P5=P14=P15=P16=P17)</t>
  </si>
  <si>
    <t>Armadura CA-50 A no pilar (P8=P9=P10)</t>
  </si>
  <si>
    <t>Concreto no pilar (P6=P7=P11=P12=P13)</t>
  </si>
  <si>
    <t>Concreto no pilar (P8=P9=P10)</t>
  </si>
  <si>
    <t>Concreto no pilar (P16=P17)</t>
  </si>
  <si>
    <t>Concreto no pilar (P1=P2=P3=P4=P5=P14=P15)</t>
  </si>
  <si>
    <t>Altura (m)</t>
  </si>
  <si>
    <t>AÇO TOTAL EM KG:</t>
  </si>
  <si>
    <t>SubTotal(m³)</t>
  </si>
  <si>
    <t>Total Escavação</t>
  </si>
  <si>
    <t>Volume de Concreto</t>
  </si>
  <si>
    <t>Sapatas + Cintas + Pilaretes</t>
  </si>
  <si>
    <t>Reaterro (m³)</t>
  </si>
  <si>
    <t>MÊS 07</t>
  </si>
  <si>
    <t>TOTAL:</t>
  </si>
  <si>
    <t>SubTotal (18.0):</t>
  </si>
  <si>
    <t>Total</t>
  </si>
  <si>
    <t>AMPLIAÇÃO DA ESCOLA LUIZA DE SOUZA BARROS DE TODOS OS SANTOS, VILA PAVÃO, 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</si>
</sst>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R$&quot;\ * #,##0.00_-;\-&quot;R$&quot;\ * #,##0.00_-;_-&quot;R$&quot;\ * &quot;-&quot;??_-;_-@_-"/>
    <numFmt numFmtId="43" formatCode="_-* #,##0.00_-;\-* #,##0.00_-;_-* &quot;-&quot;??_-;_-@_-"/>
    <numFmt numFmtId="164" formatCode="_-[$R$-416]\ * #,##0.00_-;\-[$R$-416]\ * #,##0.00_-;_-[$R$-416]\ * &quot;-&quot;??_-;_-@_-"/>
    <numFmt numFmtId="165" formatCode="_(&quot;R$&quot;* #,##0.00_);_(&quot;R$&quot;* \(#,##0.00\);_(&quot;R$&quot;* &quot;-&quot;??_);_(@_)"/>
    <numFmt numFmtId="166" formatCode="_(&quot;R$ &quot;* #,##0.00_);_(&quot;R$ &quot;* \(#,##0.00\);_(&quot;R$ &quot;* &quot;-&quot;??_);_(@_)"/>
    <numFmt numFmtId="167" formatCode="0.000%"/>
    <numFmt numFmtId="168" formatCode="_(* #,##0.00_);_(* \(#,##0.00\);_(* \-??_);_(@_)"/>
    <numFmt numFmtId="169" formatCode="0.000"/>
    <numFmt numFmtId="170" formatCode="&quot;R$&quot;\ #,##0.00"/>
    <numFmt numFmtId="171" formatCode="[$R$-416]\ #,##0.00;\-[$R$-416]\ #,##0.00"/>
  </numFmts>
  <fonts count="53">
    <font>
      <sz val="11"/>
      <color theme="1"/>
      <name val="Calibri"/>
      <family val="2"/>
      <scheme val="minor"/>
    </font>
    <font>
      <sz val="11"/>
      <color theme="1"/>
      <name val="Calibri"/>
      <family val="2"/>
      <scheme val="minor"/>
    </font>
    <font>
      <b/>
      <sz val="11"/>
      <color theme="1"/>
      <name val="Calibri"/>
      <family val="2"/>
      <scheme val="minor"/>
    </font>
    <font>
      <b/>
      <sz val="14"/>
      <name val="Arial"/>
      <family val="2"/>
    </font>
    <font>
      <sz val="11"/>
      <name val="Arial"/>
      <family val="2"/>
    </font>
    <font>
      <b/>
      <sz val="11"/>
      <name val="Arial"/>
      <family val="2"/>
    </font>
    <font>
      <i/>
      <sz val="11"/>
      <name val="Times New Roman"/>
      <family val="1"/>
    </font>
    <font>
      <b/>
      <sz val="10"/>
      <color indexed="8"/>
      <name val="Arial"/>
      <family val="2"/>
    </font>
    <font>
      <sz val="10"/>
      <color indexed="8"/>
      <name val="Arial"/>
      <family val="2"/>
    </font>
    <font>
      <sz val="10"/>
      <name val="Arial"/>
      <family val="2"/>
    </font>
    <font>
      <sz val="11"/>
      <color theme="1"/>
      <name val="Arial"/>
      <family val="2"/>
    </font>
    <font>
      <sz val="11"/>
      <name val="Nimrod"/>
      <family val="1"/>
    </font>
    <font>
      <b/>
      <i/>
      <sz val="11"/>
      <name val="Arial"/>
      <family val="2"/>
    </font>
    <font>
      <sz val="11"/>
      <name val="Calibri"/>
      <family val="2"/>
      <scheme val="minor"/>
    </font>
    <font>
      <b/>
      <sz val="11"/>
      <name val="Calibri"/>
      <family val="2"/>
      <scheme val="minor"/>
    </font>
    <font>
      <b/>
      <sz val="9"/>
      <name val="Arial"/>
      <family val="2"/>
    </font>
    <font>
      <sz val="9"/>
      <name val="Arial"/>
      <family val="2"/>
    </font>
    <font>
      <b/>
      <i/>
      <sz val="11"/>
      <color theme="1"/>
      <name val="Arial"/>
      <family val="2"/>
    </font>
    <font>
      <b/>
      <sz val="12"/>
      <name val="Arial"/>
      <family val="2"/>
    </font>
    <font>
      <b/>
      <i/>
      <sz val="10"/>
      <color theme="0"/>
      <name val="Arial"/>
      <family val="2"/>
    </font>
    <font>
      <b/>
      <sz val="10"/>
      <name val="Arial"/>
      <family val="2"/>
    </font>
    <font>
      <sz val="8"/>
      <name val="Calibri"/>
      <family val="2"/>
      <scheme val="minor"/>
    </font>
    <font>
      <sz val="11"/>
      <color rgb="FFFF0000"/>
      <name val="Calibri"/>
      <family val="2"/>
      <scheme val="minor"/>
    </font>
    <font>
      <sz val="11"/>
      <color indexed="8"/>
      <name val="Calibri"/>
      <family val="2"/>
    </font>
    <font>
      <b/>
      <sz val="25"/>
      <name val="Arial"/>
      <family val="2"/>
    </font>
    <font>
      <sz val="14"/>
      <name val="Arial"/>
      <family val="2"/>
    </font>
    <font>
      <b/>
      <sz val="16"/>
      <name val="Arial"/>
      <family val="2"/>
    </font>
    <font>
      <sz val="12"/>
      <name val="Arial"/>
      <family val="2"/>
    </font>
    <font>
      <u/>
      <sz val="11"/>
      <color theme="1"/>
      <name val="Calibri"/>
      <family val="2"/>
      <scheme val="minor"/>
    </font>
    <font>
      <b/>
      <sz val="12"/>
      <color indexed="8"/>
      <name val="Arial"/>
      <family val="2"/>
    </font>
    <font>
      <sz val="12"/>
      <color indexed="8"/>
      <name val="Arial"/>
      <family val="2"/>
    </font>
    <font>
      <sz val="8"/>
      <color indexed="8"/>
      <name val="Arial"/>
      <family val="2"/>
    </font>
    <font>
      <sz val="3"/>
      <name val="Arial"/>
      <family val="2"/>
    </font>
    <font>
      <b/>
      <sz val="3"/>
      <name val="Arial"/>
      <family val="2"/>
    </font>
    <font>
      <i/>
      <sz val="10"/>
      <name val="Arial"/>
      <family val="2"/>
    </font>
    <font>
      <b/>
      <i/>
      <sz val="14"/>
      <name val="Arial"/>
      <family val="2"/>
    </font>
    <font>
      <sz val="11"/>
      <color rgb="FF000000"/>
      <name val="Calibri"/>
      <family val="2"/>
      <charset val="204"/>
    </font>
    <font>
      <b/>
      <sz val="10"/>
      <color indexed="10"/>
      <name val="Arial"/>
      <family val="2"/>
    </font>
    <font>
      <sz val="10"/>
      <color indexed="8"/>
      <name val="Calibri"/>
      <family val="2"/>
    </font>
    <font>
      <sz val="8"/>
      <name val="Arial"/>
      <family val="2"/>
    </font>
    <font>
      <sz val="9"/>
      <color indexed="81"/>
      <name val="Segoe UI"/>
      <family val="2"/>
      <charset val="1"/>
    </font>
    <font>
      <b/>
      <sz val="9"/>
      <color indexed="81"/>
      <name val="Tahoma"/>
      <family val="2"/>
    </font>
    <font>
      <sz val="9"/>
      <color indexed="81"/>
      <name val="Tahoma"/>
      <family val="2"/>
    </font>
    <font>
      <sz val="10"/>
      <color indexed="81"/>
      <name val="Tahoma"/>
      <family val="2"/>
    </font>
    <font>
      <b/>
      <sz val="10"/>
      <color indexed="81"/>
      <name val="Tahoma"/>
      <family val="2"/>
    </font>
    <font>
      <sz val="10"/>
      <color theme="1"/>
      <name val="Arial"/>
      <family val="2"/>
    </font>
    <font>
      <sz val="10"/>
      <color rgb="FFFF0000"/>
      <name val="Arial"/>
      <family val="2"/>
    </font>
    <font>
      <b/>
      <sz val="11"/>
      <color theme="1"/>
      <name val="Arial"/>
      <family val="2"/>
    </font>
    <font>
      <sz val="12"/>
      <color rgb="FF000000"/>
      <name val="Arial"/>
      <family val="2"/>
    </font>
    <font>
      <b/>
      <sz val="10"/>
      <color theme="1"/>
      <name val="Arial"/>
      <family val="2"/>
    </font>
    <font>
      <b/>
      <sz val="12"/>
      <color rgb="FF000000"/>
      <name val="Arial"/>
      <family val="2"/>
    </font>
    <font>
      <sz val="16"/>
      <name val="Arial"/>
      <family val="2"/>
    </font>
    <font>
      <sz val="20"/>
      <color theme="1"/>
      <name val="Arial"/>
      <family val="2"/>
    </font>
  </fonts>
  <fills count="12">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0.249977111117893"/>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rgb="FFFFC000"/>
        <bgColor indexed="64"/>
      </patternFill>
    </fill>
    <fill>
      <patternFill patternType="solid">
        <fgColor indexed="55"/>
        <bgColor indexed="64"/>
      </patternFill>
    </fill>
    <fill>
      <patternFill patternType="solid">
        <fgColor rgb="FFCFCFCF"/>
        <bgColor indexed="64"/>
      </patternFill>
    </fill>
    <fill>
      <patternFill patternType="solid">
        <fgColor theme="0" tint="-4.9989318521683403E-2"/>
        <bgColor indexed="64"/>
      </patternFill>
    </fill>
  </fills>
  <borders count="4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s>
  <cellStyleXfs count="14">
    <xf numFmtId="0" fontId="0" fillId="0" borderId="0"/>
    <xf numFmtId="43" fontId="1" fillId="0" borderId="0" applyFont="0" applyFill="0" applyBorder="0" applyAlignment="0" applyProtection="0"/>
    <xf numFmtId="44" fontId="1" fillId="0" borderId="0" applyFont="0" applyFill="0" applyBorder="0" applyAlignment="0" applyProtection="0"/>
    <xf numFmtId="165" fontId="9" fillId="0" borderId="0" applyFont="0" applyFill="0" applyBorder="0" applyAlignment="0" applyProtection="0"/>
    <xf numFmtId="0" fontId="9" fillId="0" borderId="0"/>
    <xf numFmtId="43" fontId="9" fillId="0" borderId="0" applyFont="0" applyFill="0" applyBorder="0" applyAlignment="0" applyProtection="0"/>
    <xf numFmtId="166" fontId="9" fillId="0" borderId="0" applyFont="0" applyFill="0" applyBorder="0" applyAlignment="0" applyProtection="0"/>
    <xf numFmtId="0" fontId="23" fillId="0" borderId="0"/>
    <xf numFmtId="0" fontId="9" fillId="0" borderId="0"/>
    <xf numFmtId="168" fontId="9" fillId="0" borderId="0" applyFill="0" applyBorder="0" applyAlignment="0" applyProtection="0"/>
    <xf numFmtId="9" fontId="9" fillId="0" borderId="0" applyFill="0" applyBorder="0" applyAlignment="0" applyProtection="0"/>
    <xf numFmtId="9" fontId="1" fillId="0" borderId="0" applyFont="0" applyFill="0" applyBorder="0" applyAlignment="0" applyProtection="0"/>
    <xf numFmtId="0" fontId="9" fillId="0" borderId="0"/>
    <xf numFmtId="9" fontId="36" fillId="0" borderId="0" applyFont="0" applyFill="0" applyBorder="0" applyAlignment="0" applyProtection="0"/>
  </cellStyleXfs>
  <cellXfs count="452">
    <xf numFmtId="0" fontId="0" fillId="0" borderId="0" xfId="0"/>
    <xf numFmtId="0" fontId="4" fillId="0" borderId="0" xfId="0" applyFont="1" applyAlignment="1">
      <alignment vertical="center"/>
    </xf>
    <xf numFmtId="0" fontId="5" fillId="0" borderId="20" xfId="0" applyFont="1" applyBorder="1" applyAlignment="1">
      <alignment horizontal="center" vertical="center"/>
    </xf>
    <xf numFmtId="2" fontId="5" fillId="0" borderId="20" xfId="1" applyNumberFormat="1" applyFont="1" applyBorder="1" applyAlignment="1">
      <alignment horizontal="center" vertical="center"/>
    </xf>
    <xf numFmtId="164" fontId="5" fillId="0" borderId="20" xfId="1" applyNumberFormat="1" applyFont="1" applyBorder="1" applyAlignment="1">
      <alignment horizontal="center" vertical="center"/>
    </xf>
    <xf numFmtId="164" fontId="4" fillId="0" borderId="0" xfId="0" applyNumberFormat="1" applyFont="1" applyAlignment="1">
      <alignment vertical="center"/>
    </xf>
    <xf numFmtId="0" fontId="4" fillId="0" borderId="0" xfId="0" applyFont="1"/>
    <xf numFmtId="0" fontId="4" fillId="0" borderId="0" xfId="0" applyFont="1" applyAlignment="1">
      <alignment horizontal="center" vertical="center"/>
    </xf>
    <xf numFmtId="2" fontId="4" fillId="0" borderId="0" xfId="0" applyNumberFormat="1" applyFont="1" applyAlignment="1">
      <alignment horizontal="center" vertical="center"/>
    </xf>
    <xf numFmtId="43" fontId="4" fillId="0" borderId="0" xfId="1" applyFont="1" applyBorder="1" applyAlignment="1">
      <alignment vertical="center"/>
    </xf>
    <xf numFmtId="43" fontId="4" fillId="0" borderId="0" xfId="1" applyFont="1" applyFill="1" applyBorder="1" applyAlignment="1">
      <alignment vertical="center"/>
    </xf>
    <xf numFmtId="164" fontId="10" fillId="0" borderId="19" xfId="3" applyNumberFormat="1" applyFont="1" applyFill="1" applyBorder="1" applyAlignment="1">
      <alignment vertical="center" wrapText="1"/>
    </xf>
    <xf numFmtId="164" fontId="17" fillId="0" borderId="15" xfId="3" applyNumberFormat="1" applyFont="1" applyFill="1" applyBorder="1" applyAlignment="1">
      <alignment vertical="center" wrapText="1"/>
    </xf>
    <xf numFmtId="43" fontId="4" fillId="0" borderId="0" xfId="1" applyFont="1" applyFill="1" applyAlignment="1">
      <alignment vertical="center"/>
    </xf>
    <xf numFmtId="0" fontId="5" fillId="0" borderId="0" xfId="0" applyFont="1" applyAlignment="1">
      <alignment vertical="center"/>
    </xf>
    <xf numFmtId="43" fontId="5" fillId="0" borderId="0" xfId="1" applyFont="1" applyFill="1" applyAlignment="1">
      <alignment vertical="center"/>
    </xf>
    <xf numFmtId="44" fontId="4" fillId="0" borderId="0" xfId="0" applyNumberFormat="1" applyFont="1" applyAlignment="1">
      <alignment horizontal="center" vertical="center"/>
    </xf>
    <xf numFmtId="0" fontId="4" fillId="7" borderId="0" xfId="0" applyFont="1" applyFill="1" applyAlignment="1">
      <alignment vertical="center"/>
    </xf>
    <xf numFmtId="44" fontId="19" fillId="6" borderId="0" xfId="0" applyNumberFormat="1" applyFont="1" applyFill="1" applyAlignment="1">
      <alignment horizontal="center" vertical="center"/>
    </xf>
    <xf numFmtId="0" fontId="5" fillId="7" borderId="0" xfId="0" applyFont="1" applyFill="1" applyAlignment="1">
      <alignment vertical="center"/>
    </xf>
    <xf numFmtId="164" fontId="10" fillId="0" borderId="18" xfId="3" applyNumberFormat="1" applyFont="1" applyFill="1" applyBorder="1" applyAlignment="1">
      <alignment horizontal="center" vertical="center"/>
    </xf>
    <xf numFmtId="43" fontId="13" fillId="0" borderId="0" xfId="1" applyFont="1" applyFill="1" applyAlignment="1">
      <alignment vertical="center"/>
    </xf>
    <xf numFmtId="0" fontId="13" fillId="0" borderId="0" xfId="0" applyFont="1"/>
    <xf numFmtId="0" fontId="0" fillId="7" borderId="0" xfId="0" applyFill="1"/>
    <xf numFmtId="0" fontId="4" fillId="5" borderId="0" xfId="0" applyFont="1" applyFill="1" applyAlignment="1">
      <alignment vertical="center"/>
    </xf>
    <xf numFmtId="0" fontId="4" fillId="5" borderId="0" xfId="0" applyFont="1" applyFill="1"/>
    <xf numFmtId="0" fontId="25" fillId="0" borderId="0" xfId="8" applyFont="1"/>
    <xf numFmtId="167" fontId="3" fillId="4" borderId="18" xfId="8" applyNumberFormat="1" applyFont="1" applyFill="1" applyBorder="1" applyAlignment="1">
      <alignment horizontal="center" vertical="center"/>
    </xf>
    <xf numFmtId="39" fontId="25" fillId="0" borderId="18" xfId="8" applyNumberFormat="1" applyFont="1" applyBorder="1" applyAlignment="1">
      <alignment horizontal="center" vertical="center"/>
    </xf>
    <xf numFmtId="39" fontId="25" fillId="0" borderId="0" xfId="8" applyNumberFormat="1" applyFont="1"/>
    <xf numFmtId="10" fontId="25" fillId="0" borderId="18" xfId="8" applyNumberFormat="1" applyFont="1" applyBorder="1" applyAlignment="1">
      <alignment horizontal="center" vertical="center" wrapText="1"/>
    </xf>
    <xf numFmtId="10" fontId="25" fillId="0" borderId="0" xfId="8" applyNumberFormat="1" applyFont="1"/>
    <xf numFmtId="0" fontId="25" fillId="0" borderId="18" xfId="8" applyFont="1" applyBorder="1" applyAlignment="1">
      <alignment vertical="center"/>
    </xf>
    <xf numFmtId="0" fontId="3" fillId="0" borderId="18" xfId="8" applyFont="1" applyBorder="1" applyAlignment="1">
      <alignment vertical="center"/>
    </xf>
    <xf numFmtId="168" fontId="3" fillId="0" borderId="18" xfId="9" applyFont="1" applyBorder="1" applyAlignment="1">
      <alignment vertical="center"/>
    </xf>
    <xf numFmtId="10" fontId="3" fillId="0" borderId="18" xfId="10" applyNumberFormat="1" applyFont="1" applyBorder="1" applyAlignment="1">
      <alignment horizontal="center" vertical="center"/>
    </xf>
    <xf numFmtId="0" fontId="3" fillId="0" borderId="18" xfId="8" applyFont="1" applyBorder="1" applyAlignment="1">
      <alignment horizontal="center" vertical="center"/>
    </xf>
    <xf numFmtId="167" fontId="25" fillId="0" borderId="18" xfId="8" applyNumberFormat="1" applyFont="1" applyBorder="1" applyAlignment="1">
      <alignment horizontal="center" vertical="center"/>
    </xf>
    <xf numFmtId="0" fontId="18" fillId="0" borderId="25" xfId="0" applyFont="1" applyBorder="1" applyAlignment="1">
      <alignment horizontal="center" vertical="center" wrapText="1"/>
    </xf>
    <xf numFmtId="0" fontId="27" fillId="0" borderId="0" xfId="0" applyFont="1" applyAlignment="1">
      <alignment horizontal="center" vertical="center" wrapText="1"/>
    </xf>
    <xf numFmtId="0" fontId="4" fillId="8" borderId="0" xfId="0" applyFont="1" applyFill="1" applyAlignment="1">
      <alignment vertical="center"/>
    </xf>
    <xf numFmtId="0" fontId="4" fillId="0" borderId="16" xfId="0" applyFont="1" applyBorder="1" applyAlignment="1">
      <alignment horizontal="center" vertical="center" wrapText="1"/>
    </xf>
    <xf numFmtId="0" fontId="4" fillId="0" borderId="18" xfId="0" applyFont="1" applyBorder="1" applyAlignment="1">
      <alignment horizontal="center" vertical="center"/>
    </xf>
    <xf numFmtId="0" fontId="10" fillId="0" borderId="18" xfId="0" applyFont="1" applyBorder="1" applyAlignment="1">
      <alignment horizontal="center" vertical="center"/>
    </xf>
    <xf numFmtId="2" fontId="4" fillId="0" borderId="18" xfId="0" applyNumberFormat="1" applyFont="1" applyBorder="1" applyAlignment="1">
      <alignment horizontal="center" vertical="center" wrapText="1"/>
    </xf>
    <xf numFmtId="0" fontId="10" fillId="0" borderId="18" xfId="0" applyFont="1" applyBorder="1" applyAlignment="1">
      <alignment vertical="center" wrapText="1"/>
    </xf>
    <xf numFmtId="0" fontId="5" fillId="0" borderId="28" xfId="0" applyFont="1" applyBorder="1" applyAlignment="1">
      <alignment horizontal="center" vertical="center"/>
    </xf>
    <xf numFmtId="0" fontId="5" fillId="0" borderId="21" xfId="0" applyFont="1" applyBorder="1" applyAlignment="1">
      <alignment horizontal="center" vertical="center"/>
    </xf>
    <xf numFmtId="0" fontId="5" fillId="0" borderId="21" xfId="0" applyFont="1" applyBorder="1" applyAlignment="1">
      <alignment horizontal="left" vertical="center"/>
    </xf>
    <xf numFmtId="2" fontId="5" fillId="0" borderId="21" xfId="0" applyNumberFormat="1" applyFont="1" applyBorder="1" applyAlignment="1">
      <alignment horizontal="center" vertical="center"/>
    </xf>
    <xf numFmtId="164" fontId="5" fillId="0" borderId="29" xfId="0" applyNumberFormat="1" applyFont="1" applyBorder="1" applyAlignment="1">
      <alignment horizontal="center" vertical="center"/>
    </xf>
    <xf numFmtId="44" fontId="5" fillId="0" borderId="0" xfId="2" applyFont="1" applyFill="1" applyBorder="1" applyAlignment="1">
      <alignment horizontal="center" vertical="center" wrapText="1"/>
    </xf>
    <xf numFmtId="0" fontId="10" fillId="0" borderId="18" xfId="0" applyFont="1" applyBorder="1" applyAlignment="1">
      <alignment horizontal="center" vertical="center" wrapText="1"/>
    </xf>
    <xf numFmtId="2" fontId="10" fillId="0" borderId="18" xfId="1" applyNumberFormat="1" applyFont="1" applyFill="1" applyBorder="1" applyAlignment="1">
      <alignment horizontal="center" vertical="center"/>
    </xf>
    <xf numFmtId="164" fontId="10" fillId="0" borderId="19" xfId="3" applyNumberFormat="1" applyFont="1" applyFill="1" applyBorder="1" applyAlignment="1">
      <alignment horizontal="center" vertical="center" wrapText="1"/>
    </xf>
    <xf numFmtId="44" fontId="10" fillId="0" borderId="0" xfId="3" applyNumberFormat="1" applyFont="1" applyFill="1" applyBorder="1" applyAlignment="1">
      <alignment horizontal="center" vertical="center" wrapText="1"/>
    </xf>
    <xf numFmtId="0" fontId="4" fillId="0" borderId="18" xfId="4" applyFont="1" applyBorder="1" applyAlignment="1">
      <alignment horizontal="justify" vertical="justify" wrapText="1"/>
    </xf>
    <xf numFmtId="43" fontId="4" fillId="0" borderId="18" xfId="5" applyFont="1" applyFill="1" applyBorder="1" applyAlignment="1">
      <alignment horizontal="center" vertical="center"/>
    </xf>
    <xf numFmtId="2" fontId="4" fillId="0" borderId="18" xfId="5" applyNumberFormat="1" applyFont="1" applyFill="1" applyBorder="1" applyAlignment="1">
      <alignment horizontal="center" vertical="center"/>
    </xf>
    <xf numFmtId="44" fontId="4" fillId="0" borderId="0" xfId="4" applyNumberFormat="1" applyFont="1" applyAlignment="1">
      <alignment horizontal="center" vertical="center"/>
    </xf>
    <xf numFmtId="0" fontId="11" fillId="0" borderId="0" xfId="4" applyFont="1"/>
    <xf numFmtId="164" fontId="12" fillId="0" borderId="19" xfId="2" applyNumberFormat="1" applyFont="1" applyFill="1" applyBorder="1"/>
    <xf numFmtId="0" fontId="4" fillId="0" borderId="18" xfId="0" applyFont="1" applyBorder="1" applyAlignment="1">
      <alignment wrapText="1"/>
    </xf>
    <xf numFmtId="0" fontId="4" fillId="0" borderId="18" xfId="0" applyFont="1" applyBorder="1" applyAlignment="1">
      <alignment horizontal="left" vertical="center" wrapText="1"/>
    </xf>
    <xf numFmtId="0" fontId="4" fillId="0" borderId="18" xfId="0" applyFont="1" applyBorder="1" applyAlignment="1">
      <alignment vertical="top" wrapText="1"/>
    </xf>
    <xf numFmtId="2" fontId="4" fillId="0" borderId="18" xfId="0" applyNumberFormat="1" applyFont="1" applyBorder="1" applyAlignment="1">
      <alignment horizontal="center" vertical="center"/>
    </xf>
    <xf numFmtId="0" fontId="4" fillId="0" borderId="18" xfId="0" applyFont="1" applyBorder="1" applyAlignment="1">
      <alignment horizontal="center" vertical="center" wrapText="1"/>
    </xf>
    <xf numFmtId="0" fontId="4" fillId="0" borderId="18" xfId="0" applyFont="1" applyBorder="1" applyAlignment="1">
      <alignment horizontal="left" vertical="top" wrapText="1"/>
    </xf>
    <xf numFmtId="0" fontId="5" fillId="0" borderId="16" xfId="0" applyFont="1" applyBorder="1" applyAlignment="1">
      <alignment horizontal="center" vertical="center" wrapText="1"/>
    </xf>
    <xf numFmtId="0" fontId="4" fillId="0" borderId="18" xfId="4" applyFont="1" applyBorder="1" applyAlignment="1">
      <alignment horizontal="center" vertical="center" wrapText="1"/>
    </xf>
    <xf numFmtId="0" fontId="4" fillId="0" borderId="18" xfId="4" applyFont="1" applyBorder="1" applyAlignment="1">
      <alignment horizontal="left" vertical="center" wrapText="1"/>
    </xf>
    <xf numFmtId="2" fontId="4" fillId="0" borderId="18" xfId="4" applyNumberFormat="1" applyFont="1" applyBorder="1" applyAlignment="1">
      <alignment horizontal="center" vertical="center" wrapText="1"/>
    </xf>
    <xf numFmtId="164" fontId="4" fillId="0" borderId="18" xfId="0" applyNumberFormat="1" applyFont="1" applyBorder="1" applyAlignment="1">
      <alignment horizontal="left" vertical="center" wrapText="1"/>
    </xf>
    <xf numFmtId="0" fontId="5" fillId="0" borderId="18" xfId="0" applyFont="1" applyBorder="1" applyAlignment="1">
      <alignment horizontal="center" vertical="center"/>
    </xf>
    <xf numFmtId="44" fontId="5" fillId="0" borderId="0" xfId="0" applyNumberFormat="1" applyFont="1" applyAlignment="1">
      <alignment horizontal="center" vertical="center"/>
    </xf>
    <xf numFmtId="43" fontId="5" fillId="0" borderId="0" xfId="1" applyFont="1" applyFill="1" applyBorder="1" applyAlignment="1">
      <alignment vertical="center"/>
    </xf>
    <xf numFmtId="164" fontId="4" fillId="0" borderId="19" xfId="0" applyNumberFormat="1" applyFont="1" applyBorder="1" applyAlignment="1">
      <alignment horizontal="left" vertical="center" wrapText="1"/>
    </xf>
    <xf numFmtId="0" fontId="10" fillId="0" borderId="21" xfId="0" applyFont="1" applyBorder="1" applyAlignment="1">
      <alignment horizontal="center" vertical="center"/>
    </xf>
    <xf numFmtId="0" fontId="10" fillId="0" borderId="21" xfId="0" applyFont="1" applyBorder="1" applyAlignment="1">
      <alignment horizontal="left" vertical="center" wrapText="1"/>
    </xf>
    <xf numFmtId="2" fontId="10" fillId="0" borderId="21" xfId="0" applyNumberFormat="1" applyFont="1" applyBorder="1" applyAlignment="1">
      <alignment horizontal="center" vertical="center"/>
    </xf>
    <xf numFmtId="0" fontId="5" fillId="0" borderId="18" xfId="0" applyFont="1" applyBorder="1" applyAlignment="1">
      <alignment horizontal="left" vertical="center" wrapText="1"/>
    </xf>
    <xf numFmtId="164" fontId="4" fillId="0" borderId="19" xfId="3" applyNumberFormat="1" applyFont="1" applyFill="1" applyBorder="1" applyAlignment="1">
      <alignment vertical="center" wrapText="1"/>
    </xf>
    <xf numFmtId="164" fontId="5" fillId="0" borderId="0" xfId="0" applyNumberFormat="1" applyFont="1" applyAlignment="1">
      <alignment vertical="center"/>
    </xf>
    <xf numFmtId="164" fontId="4" fillId="0" borderId="19" xfId="0" applyNumberFormat="1" applyFont="1" applyBorder="1" applyAlignment="1">
      <alignment vertical="center"/>
    </xf>
    <xf numFmtId="2" fontId="4" fillId="0" borderId="18" xfId="1" applyNumberFormat="1" applyFont="1" applyFill="1" applyBorder="1" applyAlignment="1">
      <alignment horizontal="center" vertical="center" wrapText="1"/>
    </xf>
    <xf numFmtId="164" fontId="17" fillId="0" borderId="31" xfId="3" applyNumberFormat="1" applyFont="1" applyFill="1" applyBorder="1" applyAlignment="1">
      <alignment vertical="center" wrapText="1"/>
    </xf>
    <xf numFmtId="0" fontId="5" fillId="0" borderId="18" xfId="0" applyFont="1" applyBorder="1" applyAlignment="1">
      <alignment vertical="center"/>
    </xf>
    <xf numFmtId="0" fontId="4" fillId="0" borderId="28"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1" xfId="0" applyFont="1" applyBorder="1" applyAlignment="1">
      <alignment horizontal="left" vertical="center" wrapText="1"/>
    </xf>
    <xf numFmtId="2" fontId="4" fillId="0" borderId="21" xfId="0" applyNumberFormat="1" applyFont="1" applyBorder="1" applyAlignment="1">
      <alignment horizontal="center" vertical="center" wrapText="1"/>
    </xf>
    <xf numFmtId="164" fontId="10" fillId="0" borderId="32" xfId="3" applyNumberFormat="1" applyFont="1" applyFill="1" applyBorder="1" applyAlignment="1">
      <alignment vertical="center" wrapText="1"/>
    </xf>
    <xf numFmtId="44" fontId="10" fillId="0" borderId="0" xfId="0" applyNumberFormat="1" applyFont="1" applyAlignment="1">
      <alignment horizontal="center" vertical="center"/>
    </xf>
    <xf numFmtId="0" fontId="4" fillId="0" borderId="12" xfId="0" applyFont="1" applyBorder="1" applyAlignment="1">
      <alignment horizontal="center" vertical="center"/>
    </xf>
    <xf numFmtId="164" fontId="4" fillId="0" borderId="27" xfId="0" applyNumberFormat="1" applyFont="1" applyBorder="1" applyAlignment="1">
      <alignment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8" xfId="0" applyFont="1" applyBorder="1" applyAlignment="1">
      <alignment vertical="center"/>
    </xf>
    <xf numFmtId="2" fontId="4" fillId="0" borderId="8" xfId="0" applyNumberFormat="1" applyFont="1" applyBorder="1" applyAlignment="1">
      <alignment horizontal="center" vertical="center"/>
    </xf>
    <xf numFmtId="164" fontId="4" fillId="0" borderId="9" xfId="0" applyNumberFormat="1" applyFont="1" applyBorder="1" applyAlignment="1">
      <alignment vertical="center"/>
    </xf>
    <xf numFmtId="0" fontId="20" fillId="0" borderId="0" xfId="12" applyFont="1"/>
    <xf numFmtId="0" fontId="29" fillId="0" borderId="0" xfId="0" applyFont="1"/>
    <xf numFmtId="0" fontId="30" fillId="0" borderId="0" xfId="0" applyFont="1"/>
    <xf numFmtId="0" fontId="30" fillId="0" borderId="0" xfId="0" applyFont="1" applyAlignment="1">
      <alignment horizontal="left"/>
    </xf>
    <xf numFmtId="0" fontId="7" fillId="0" borderId="0" xfId="0" applyFont="1" applyAlignment="1">
      <alignment horizontal="center"/>
    </xf>
    <xf numFmtId="0" fontId="8" fillId="0" borderId="0" xfId="0" applyFont="1"/>
    <xf numFmtId="0" fontId="8" fillId="0" borderId="0" xfId="0" applyFont="1" applyAlignment="1">
      <alignment horizontal="left"/>
    </xf>
    <xf numFmtId="0" fontId="7" fillId="0" borderId="0" xfId="0" applyFont="1"/>
    <xf numFmtId="0" fontId="9" fillId="0" borderId="0" xfId="12"/>
    <xf numFmtId="0" fontId="32" fillId="0" borderId="0" xfId="12" applyFont="1"/>
    <xf numFmtId="0" fontId="33" fillId="0" borderId="0" xfId="12" applyFont="1"/>
    <xf numFmtId="0" fontId="33" fillId="0" borderId="0" xfId="12" applyFont="1" applyAlignment="1">
      <alignment horizontal="center"/>
    </xf>
    <xf numFmtId="0" fontId="9" fillId="0" borderId="0" xfId="12" applyAlignment="1">
      <alignment horizontal="center"/>
    </xf>
    <xf numFmtId="0" fontId="9" fillId="0" borderId="0" xfId="12" applyAlignment="1">
      <alignment horizontal="right"/>
    </xf>
    <xf numFmtId="0" fontId="9" fillId="0" borderId="17" xfId="12" applyBorder="1" applyAlignment="1">
      <alignment horizontal="center" vertical="top" wrapText="1"/>
    </xf>
    <xf numFmtId="0" fontId="8" fillId="0" borderId="0" xfId="12" applyFont="1" applyAlignment="1">
      <alignment horizontal="center" wrapText="1"/>
    </xf>
    <xf numFmtId="0" fontId="20" fillId="0" borderId="17" xfId="12" applyFont="1" applyBorder="1" applyAlignment="1">
      <alignment horizontal="center" vertical="top" wrapText="1"/>
    </xf>
    <xf numFmtId="0" fontId="34" fillId="0" borderId="34" xfId="12" applyFont="1" applyBorder="1" applyAlignment="1">
      <alignment horizontal="left" vertical="top" wrapText="1" indent="2"/>
    </xf>
    <xf numFmtId="2" fontId="9" fillId="0" borderId="35" xfId="12" applyNumberFormat="1" applyBorder="1" applyAlignment="1">
      <alignment horizontal="center" vertical="top" wrapText="1"/>
    </xf>
    <xf numFmtId="2" fontId="9" fillId="0" borderId="17" xfId="12" applyNumberFormat="1" applyBorder="1" applyAlignment="1">
      <alignment horizontal="center" vertical="top" wrapText="1"/>
    </xf>
    <xf numFmtId="10" fontId="9" fillId="0" borderId="0" xfId="12" applyNumberFormat="1"/>
    <xf numFmtId="10" fontId="37" fillId="0" borderId="0" xfId="13" applyNumberFormat="1" applyFont="1" applyBorder="1" applyAlignment="1" applyProtection="1">
      <alignment horizontal="left" vertical="center" wrapText="1"/>
    </xf>
    <xf numFmtId="10" fontId="38" fillId="0" borderId="0" xfId="13" applyNumberFormat="1" applyFont="1" applyProtection="1"/>
    <xf numFmtId="10" fontId="38" fillId="0" borderId="0" xfId="13" applyNumberFormat="1" applyFont="1" applyAlignment="1" applyProtection="1">
      <alignment horizontal="center"/>
    </xf>
    <xf numFmtId="0" fontId="39" fillId="0" borderId="0" xfId="0" applyFont="1" applyAlignment="1">
      <alignment vertical="center"/>
    </xf>
    <xf numFmtId="0" fontId="20" fillId="0" borderId="0" xfId="0" applyFont="1" applyAlignment="1">
      <alignment vertical="center"/>
    </xf>
    <xf numFmtId="0" fontId="16" fillId="0" borderId="0" xfId="0" applyFont="1" applyAlignment="1">
      <alignment vertical="center"/>
    </xf>
    <xf numFmtId="0" fontId="31" fillId="0" borderId="0" xfId="0" applyFont="1" applyAlignment="1">
      <alignment horizontal="right" vertical="center"/>
    </xf>
    <xf numFmtId="0" fontId="8" fillId="0" borderId="0" xfId="0" applyFont="1" applyAlignment="1">
      <alignment horizontal="right" vertical="center"/>
    </xf>
    <xf numFmtId="10" fontId="7" fillId="0" borderId="0" xfId="0" applyNumberFormat="1" applyFont="1" applyAlignment="1">
      <alignment horizontal="left" vertical="center"/>
    </xf>
    <xf numFmtId="0" fontId="7" fillId="0" borderId="0" xfId="0" applyFont="1" applyAlignment="1">
      <alignment horizontal="center" wrapText="1"/>
    </xf>
    <xf numFmtId="0" fontId="7" fillId="0" borderId="0" xfId="0" applyFont="1" applyAlignment="1">
      <alignment wrapText="1"/>
    </xf>
    <xf numFmtId="0" fontId="20" fillId="0" borderId="0" xfId="12" applyFont="1" applyAlignment="1">
      <alignment horizontal="center"/>
    </xf>
    <xf numFmtId="0" fontId="9" fillId="0" borderId="0" xfId="12" applyProtection="1">
      <protection locked="0"/>
    </xf>
    <xf numFmtId="0" fontId="9" fillId="0" borderId="34" xfId="12" applyBorder="1" applyAlignment="1">
      <alignment horizontal="justify" vertical="top" wrapText="1"/>
    </xf>
    <xf numFmtId="10" fontId="9" fillId="0" borderId="35" xfId="12" applyNumberFormat="1" applyBorder="1" applyAlignment="1" applyProtection="1">
      <alignment horizontal="center" vertical="top" wrapText="1"/>
      <protection locked="0"/>
    </xf>
    <xf numFmtId="0" fontId="34" fillId="0" borderId="14" xfId="12" applyFont="1" applyBorder="1" applyAlignment="1">
      <alignment horizontal="justify" vertical="top" wrapText="1"/>
    </xf>
    <xf numFmtId="2" fontId="9" fillId="0" borderId="14" xfId="12" applyNumberFormat="1" applyBorder="1" applyAlignment="1">
      <alignment horizontal="center" vertical="top" wrapText="1"/>
    </xf>
    <xf numFmtId="0" fontId="9" fillId="0" borderId="14" xfId="12" applyBorder="1" applyAlignment="1">
      <alignment horizontal="center" vertical="top" wrapText="1"/>
    </xf>
    <xf numFmtId="0" fontId="20" fillId="0" borderId="34" xfId="12" applyFont="1" applyBorder="1" applyAlignment="1">
      <alignment horizontal="justify"/>
    </xf>
    <xf numFmtId="10" fontId="20" fillId="0" borderId="35" xfId="12" applyNumberFormat="1" applyFont="1" applyBorder="1" applyAlignment="1">
      <alignment horizontal="center"/>
    </xf>
    <xf numFmtId="2" fontId="9" fillId="0" borderId="35" xfId="12" applyNumberFormat="1" applyBorder="1" applyAlignment="1" applyProtection="1">
      <alignment horizontal="center" vertical="top" wrapText="1"/>
      <protection locked="0"/>
    </xf>
    <xf numFmtId="0" fontId="25" fillId="0" borderId="0" xfId="0" applyFont="1" applyAlignment="1">
      <alignment horizontal="center" vertical="center" wrapText="1"/>
    </xf>
    <xf numFmtId="0" fontId="3" fillId="0" borderId="25" xfId="0" applyFont="1" applyBorder="1" applyAlignment="1">
      <alignment horizontal="center" vertical="center" wrapText="1"/>
    </xf>
    <xf numFmtId="0" fontId="13" fillId="0" borderId="0" xfId="0" applyFont="1" applyAlignment="1">
      <alignment vertical="center"/>
    </xf>
    <xf numFmtId="0" fontId="0" fillId="0" borderId="24" xfId="0" applyBorder="1"/>
    <xf numFmtId="2" fontId="14" fillId="0" borderId="24" xfId="0" applyNumberFormat="1" applyFont="1" applyBorder="1" applyAlignment="1">
      <alignment horizontal="center"/>
    </xf>
    <xf numFmtId="0" fontId="0" fillId="0" borderId="0" xfId="0" applyAlignment="1">
      <alignment vertical="center"/>
    </xf>
    <xf numFmtId="0" fontId="22" fillId="0" borderId="0" xfId="0" applyFont="1"/>
    <xf numFmtId="2" fontId="0" fillId="0" borderId="0" xfId="0" applyNumberFormat="1"/>
    <xf numFmtId="0" fontId="13" fillId="0" borderId="0" xfId="0" applyFont="1" applyAlignment="1">
      <alignment vertical="center" wrapText="1"/>
    </xf>
    <xf numFmtId="0" fontId="9" fillId="0" borderId="0" xfId="0" applyFont="1"/>
    <xf numFmtId="2" fontId="20" fillId="0" borderId="8" xfId="0" applyNumberFormat="1" applyFont="1" applyBorder="1" applyAlignment="1">
      <alignment horizontal="center"/>
    </xf>
    <xf numFmtId="0" fontId="0" fillId="0" borderId="8" xfId="0" applyBorder="1"/>
    <xf numFmtId="0" fontId="14" fillId="0" borderId="0" xfId="0" applyFont="1" applyAlignment="1">
      <alignment vertical="center" wrapText="1"/>
    </xf>
    <xf numFmtId="2" fontId="9" fillId="3" borderId="18" xfId="2" applyNumberFormat="1" applyFont="1" applyFill="1" applyBorder="1" applyAlignment="1">
      <alignment horizontal="center" vertical="center" wrapText="1"/>
    </xf>
    <xf numFmtId="164" fontId="5" fillId="0" borderId="21" xfId="0" applyNumberFormat="1" applyFont="1" applyBorder="1" applyAlignment="1">
      <alignment horizontal="center" vertical="center"/>
    </xf>
    <xf numFmtId="164" fontId="4" fillId="0" borderId="18" xfId="2" applyNumberFormat="1" applyFont="1" applyFill="1" applyBorder="1" applyAlignment="1">
      <alignment horizontal="center" vertical="center" wrapText="1"/>
    </xf>
    <xf numFmtId="164" fontId="4" fillId="0" borderId="0" xfId="1" applyNumberFormat="1" applyFont="1" applyFill="1" applyBorder="1" applyAlignment="1">
      <alignment vertical="center"/>
    </xf>
    <xf numFmtId="164" fontId="4" fillId="0" borderId="8" xfId="1" applyNumberFormat="1" applyFont="1" applyFill="1" applyBorder="1" applyAlignment="1">
      <alignment vertical="center"/>
    </xf>
    <xf numFmtId="164" fontId="4" fillId="0" borderId="0" xfId="1" applyNumberFormat="1" applyFont="1" applyAlignment="1">
      <alignment vertical="center"/>
    </xf>
    <xf numFmtId="2" fontId="4" fillId="0" borderId="0" xfId="0" applyNumberFormat="1" applyFont="1" applyAlignment="1">
      <alignment vertical="center"/>
    </xf>
    <xf numFmtId="0" fontId="0" fillId="0" borderId="0" xfId="0" applyAlignment="1">
      <alignment horizontal="center"/>
    </xf>
    <xf numFmtId="0" fontId="14" fillId="0" borderId="0" xfId="0" applyFont="1" applyAlignment="1">
      <alignment horizontal="center" vertical="center" wrapText="1"/>
    </xf>
    <xf numFmtId="0" fontId="3" fillId="4" borderId="18" xfId="8" applyFont="1" applyFill="1" applyBorder="1" applyAlignment="1">
      <alignment horizontal="center" vertical="center"/>
    </xf>
    <xf numFmtId="0" fontId="45" fillId="0" borderId="0" xfId="0" applyFont="1" applyAlignment="1">
      <alignment wrapText="1"/>
    </xf>
    <xf numFmtId="0" fontId="45" fillId="0" borderId="18" xfId="0" applyFont="1" applyBorder="1" applyAlignment="1">
      <alignment wrapText="1"/>
    </xf>
    <xf numFmtId="0" fontId="45" fillId="0" borderId="18" xfId="0" applyFont="1" applyBorder="1" applyAlignment="1">
      <alignment horizontal="center" wrapText="1"/>
    </xf>
    <xf numFmtId="0" fontId="9" fillId="0" borderId="18" xfId="0" applyFont="1" applyBorder="1" applyAlignment="1">
      <alignment wrapText="1"/>
    </xf>
    <xf numFmtId="0" fontId="9" fillId="0" borderId="18" xfId="0" applyFont="1" applyBorder="1" applyAlignment="1">
      <alignment horizontal="center" vertical="center" wrapText="1"/>
    </xf>
    <xf numFmtId="0" fontId="46" fillId="0" borderId="18" xfId="0" applyFont="1" applyBorder="1" applyAlignment="1">
      <alignment horizontal="center" wrapText="1"/>
    </xf>
    <xf numFmtId="0" fontId="9" fillId="0" borderId="18" xfId="0" applyFont="1" applyBorder="1" applyAlignment="1">
      <alignment horizontal="center" wrapText="1"/>
    </xf>
    <xf numFmtId="0" fontId="47" fillId="10" borderId="18" xfId="12" applyFont="1" applyFill="1" applyBorder="1" applyAlignment="1">
      <alignment horizontal="center" wrapText="1"/>
    </xf>
    <xf numFmtId="0" fontId="47" fillId="10" borderId="18" xfId="12" applyFont="1" applyFill="1" applyBorder="1" applyAlignment="1">
      <alignment horizontal="right" wrapText="1"/>
    </xf>
    <xf numFmtId="0" fontId="47" fillId="0" borderId="18" xfId="12" applyFont="1" applyBorder="1" applyAlignment="1">
      <alignment horizontal="left" vertical="top" wrapText="1"/>
    </xf>
    <xf numFmtId="0" fontId="10" fillId="0" borderId="18" xfId="12" applyFont="1" applyBorder="1" applyAlignment="1">
      <alignment horizontal="center" vertical="top" wrapText="1"/>
    </xf>
    <xf numFmtId="0" fontId="48" fillId="0" borderId="18" xfId="12" applyFont="1" applyBorder="1" applyAlignment="1">
      <alignment horizontal="center" vertical="top" wrapText="1"/>
    </xf>
    <xf numFmtId="0" fontId="48" fillId="0" borderId="18" xfId="12" applyFont="1" applyBorder="1" applyAlignment="1">
      <alignment horizontal="right" vertical="top" wrapText="1"/>
    </xf>
    <xf numFmtId="0" fontId="10" fillId="0" borderId="18" xfId="12" applyFont="1" applyBorder="1" applyAlignment="1">
      <alignment horizontal="center" vertical="center" wrapText="1"/>
    </xf>
    <xf numFmtId="0" fontId="48" fillId="0" borderId="18" xfId="12" applyFont="1" applyBorder="1" applyAlignment="1">
      <alignment horizontal="center" vertical="center" wrapText="1"/>
    </xf>
    <xf numFmtId="170" fontId="48" fillId="0" borderId="18" xfId="12" applyNumberFormat="1" applyFont="1" applyBorder="1" applyAlignment="1">
      <alignment horizontal="right" vertical="center" wrapText="1"/>
    </xf>
    <xf numFmtId="0" fontId="49" fillId="0" borderId="18" xfId="0" applyFont="1" applyBorder="1" applyAlignment="1">
      <alignment horizontal="left" vertical="center" wrapText="1"/>
    </xf>
    <xf numFmtId="0" fontId="49" fillId="0" borderId="18" xfId="0" applyFont="1" applyBorder="1" applyAlignment="1">
      <alignment horizontal="center" vertical="center" wrapText="1"/>
    </xf>
    <xf numFmtId="0" fontId="20" fillId="0" borderId="18" xfId="0" applyFont="1" applyBorder="1" applyAlignment="1">
      <alignment horizontal="center" vertical="center" wrapText="1"/>
    </xf>
    <xf numFmtId="0" fontId="48" fillId="0" borderId="18" xfId="12" applyFont="1" applyBorder="1" applyAlignment="1">
      <alignment wrapText="1"/>
    </xf>
    <xf numFmtId="0" fontId="48" fillId="0" borderId="18" xfId="12" applyFont="1" applyBorder="1" applyAlignment="1">
      <alignment vertical="top" wrapText="1"/>
    </xf>
    <xf numFmtId="4" fontId="48" fillId="0" borderId="18" xfId="12" applyNumberFormat="1" applyFont="1" applyBorder="1" applyAlignment="1">
      <alignment horizontal="right" wrapText="1"/>
    </xf>
    <xf numFmtId="44" fontId="45" fillId="0" borderId="18" xfId="0" applyNumberFormat="1" applyFont="1" applyBorder="1" applyAlignment="1">
      <alignment horizontal="center" wrapText="1"/>
    </xf>
    <xf numFmtId="44" fontId="45" fillId="0" borderId="18" xfId="0" applyNumberFormat="1" applyFont="1" applyBorder="1" applyAlignment="1">
      <alignment wrapText="1"/>
    </xf>
    <xf numFmtId="0" fontId="50" fillId="0" borderId="18" xfId="12" applyFont="1" applyBorder="1" applyAlignment="1">
      <alignment wrapText="1"/>
    </xf>
    <xf numFmtId="170" fontId="50" fillId="0" borderId="18" xfId="12" applyNumberFormat="1" applyFont="1" applyBorder="1" applyAlignment="1">
      <alignment horizontal="right" vertical="center" wrapText="1"/>
    </xf>
    <xf numFmtId="10" fontId="48" fillId="0" borderId="18" xfId="12" applyNumberFormat="1" applyFont="1" applyBorder="1" applyAlignment="1">
      <alignment vertical="top" wrapText="1"/>
    </xf>
    <xf numFmtId="44" fontId="49" fillId="0" borderId="18" xfId="1" applyNumberFormat="1" applyFont="1" applyBorder="1" applyAlignment="1">
      <alignment horizontal="center" wrapText="1"/>
    </xf>
    <xf numFmtId="0" fontId="47" fillId="0" borderId="18" xfId="12" applyFont="1" applyBorder="1" applyAlignment="1">
      <alignment wrapText="1"/>
    </xf>
    <xf numFmtId="10" fontId="48" fillId="0" borderId="18" xfId="12" applyNumberFormat="1" applyFont="1" applyBorder="1" applyAlignment="1">
      <alignment vertical="center" wrapText="1"/>
    </xf>
    <xf numFmtId="44" fontId="45" fillId="0" borderId="18" xfId="1" applyNumberFormat="1" applyFont="1" applyBorder="1" applyAlignment="1">
      <alignment horizontal="center" wrapText="1"/>
    </xf>
    <xf numFmtId="0" fontId="48" fillId="0" borderId="0" xfId="12" applyFont="1" applyAlignment="1">
      <alignment wrapText="1"/>
    </xf>
    <xf numFmtId="0" fontId="48" fillId="0" borderId="0" xfId="12" applyFont="1" applyAlignment="1">
      <alignment vertical="top" wrapText="1"/>
    </xf>
    <xf numFmtId="4" fontId="48" fillId="0" borderId="0" xfId="12" applyNumberFormat="1" applyFont="1" applyAlignment="1">
      <alignment horizontal="right" wrapText="1"/>
    </xf>
    <xf numFmtId="44" fontId="45" fillId="0" borderId="0" xfId="0" applyNumberFormat="1" applyFont="1" applyAlignment="1">
      <alignment horizontal="center" wrapText="1"/>
    </xf>
    <xf numFmtId="0" fontId="9" fillId="0" borderId="0" xfId="0" applyFont="1" applyAlignment="1">
      <alignment horizontal="center" wrapText="1"/>
    </xf>
    <xf numFmtId="0" fontId="7" fillId="0" borderId="8" xfId="0" applyFont="1" applyBorder="1" applyAlignment="1">
      <alignment horizontal="right" vertical="center" wrapText="1"/>
    </xf>
    <xf numFmtId="0" fontId="7" fillId="0" borderId="8" xfId="0" applyFont="1" applyBorder="1" applyAlignment="1">
      <alignment horizontal="center" vertical="center" wrapText="1"/>
    </xf>
    <xf numFmtId="0" fontId="45" fillId="0" borderId="0" xfId="0" applyFont="1" applyAlignment="1">
      <alignment horizontal="center" wrapText="1"/>
    </xf>
    <xf numFmtId="0" fontId="20" fillId="0" borderId="0" xfId="0" applyFont="1" applyAlignment="1">
      <alignment wrapText="1"/>
    </xf>
    <xf numFmtId="44" fontId="20" fillId="0" borderId="0" xfId="2" applyFont="1" applyBorder="1" applyAlignment="1">
      <alignment horizontal="center" wrapText="1"/>
    </xf>
    <xf numFmtId="2" fontId="9" fillId="3" borderId="38" xfId="2" applyNumberFormat="1" applyFont="1" applyFill="1" applyBorder="1" applyAlignment="1">
      <alignment horizontal="center" vertical="center" wrapText="1"/>
    </xf>
    <xf numFmtId="14" fontId="45" fillId="0" borderId="18" xfId="0" applyNumberFormat="1" applyFont="1" applyBorder="1" applyAlignment="1">
      <alignment horizontal="center" vertical="center" wrapText="1"/>
    </xf>
    <xf numFmtId="44" fontId="48" fillId="0" borderId="18" xfId="12" applyNumberFormat="1" applyFont="1" applyBorder="1" applyAlignment="1">
      <alignment horizontal="right" vertical="center" wrapText="1"/>
    </xf>
    <xf numFmtId="2" fontId="13" fillId="0" borderId="0" xfId="0" applyNumberFormat="1" applyFont="1"/>
    <xf numFmtId="2" fontId="0" fillId="0" borderId="0" xfId="0" applyNumberFormat="1" applyAlignment="1">
      <alignment horizontal="center"/>
    </xf>
    <xf numFmtId="2" fontId="2" fillId="0" borderId="0" xfId="0" applyNumberFormat="1" applyFont="1" applyAlignment="1">
      <alignment horizontal="center" vertical="center"/>
    </xf>
    <xf numFmtId="2" fontId="2" fillId="0" borderId="0" xfId="0" applyNumberFormat="1" applyFont="1" applyAlignment="1">
      <alignment horizontal="center"/>
    </xf>
    <xf numFmtId="2" fontId="0" fillId="0" borderId="0" xfId="0" applyNumberFormat="1" applyAlignment="1">
      <alignment horizontal="center" vertical="center"/>
    </xf>
    <xf numFmtId="0" fontId="4" fillId="0" borderId="18" xfId="0" applyFont="1" applyBorder="1" applyAlignment="1">
      <alignment vertical="center" wrapText="1"/>
    </xf>
    <xf numFmtId="0" fontId="25" fillId="0" borderId="0" xfId="0" applyFont="1"/>
    <xf numFmtId="0" fontId="10" fillId="0" borderId="0" xfId="0" applyFont="1"/>
    <xf numFmtId="39" fontId="51" fillId="0" borderId="0" xfId="0" applyNumberFormat="1" applyFont="1"/>
    <xf numFmtId="168" fontId="25" fillId="0" borderId="18" xfId="9" applyFont="1" applyBorder="1" applyAlignment="1">
      <alignment horizontal="center" vertical="center"/>
    </xf>
    <xf numFmtId="10" fontId="25" fillId="0" borderId="18" xfId="10" applyNumberFormat="1" applyFont="1" applyBorder="1" applyAlignment="1">
      <alignment horizontal="center" vertical="center"/>
    </xf>
    <xf numFmtId="9" fontId="25" fillId="0" borderId="18" xfId="10" applyFont="1" applyBorder="1" applyAlignment="1">
      <alignment horizontal="center" vertical="center"/>
    </xf>
    <xf numFmtId="0" fontId="45" fillId="0" borderId="0" xfId="0" applyFont="1"/>
    <xf numFmtId="0" fontId="52" fillId="0" borderId="0" xfId="0" applyFont="1"/>
    <xf numFmtId="39" fontId="25" fillId="11" borderId="18" xfId="8" applyNumberFormat="1" applyFont="1" applyFill="1" applyBorder="1" applyAlignment="1">
      <alignment horizontal="center" vertical="center"/>
    </xf>
    <xf numFmtId="164" fontId="5" fillId="0" borderId="0" xfId="0" applyNumberFormat="1" applyFont="1" applyAlignment="1">
      <alignment horizontal="right" vertical="center" wrapText="1" indent="1"/>
    </xf>
    <xf numFmtId="164" fontId="5" fillId="0" borderId="27" xfId="0" applyNumberFormat="1" applyFont="1" applyBorder="1" applyAlignment="1">
      <alignment horizontal="left" vertical="center" wrapText="1"/>
    </xf>
    <xf numFmtId="164" fontId="5" fillId="11" borderId="19" xfId="0" applyNumberFormat="1" applyFont="1" applyFill="1" applyBorder="1" applyAlignment="1">
      <alignment horizontal="left" vertical="center" wrapText="1"/>
    </xf>
    <xf numFmtId="0" fontId="16" fillId="0" borderId="0" xfId="0" applyFont="1" applyAlignment="1" applyProtection="1">
      <alignment horizontal="center" vertical="center"/>
      <protection locked="0"/>
    </xf>
    <xf numFmtId="10" fontId="4" fillId="0" borderId="0" xfId="0" applyNumberFormat="1" applyFont="1" applyAlignment="1">
      <alignment vertical="center"/>
    </xf>
    <xf numFmtId="44" fontId="4" fillId="5" borderId="0" xfId="0" applyNumberFormat="1" applyFont="1" applyFill="1" applyAlignment="1">
      <alignment horizontal="center" vertical="center"/>
    </xf>
    <xf numFmtId="10" fontId="4" fillId="5" borderId="0" xfId="0" applyNumberFormat="1" applyFont="1" applyFill="1" applyAlignment="1">
      <alignment vertical="center"/>
    </xf>
    <xf numFmtId="0" fontId="14" fillId="0" borderId="12" xfId="0" applyFont="1" applyBorder="1" applyAlignment="1">
      <alignment horizontal="center" vertical="center" wrapText="1"/>
    </xf>
    <xf numFmtId="0" fontId="14" fillId="0" borderId="28" xfId="0" applyFont="1" applyBorder="1" applyAlignment="1">
      <alignment horizontal="center" vertical="center"/>
    </xf>
    <xf numFmtId="0" fontId="13" fillId="0" borderId="12" xfId="0" applyFont="1" applyBorder="1" applyAlignment="1">
      <alignment horizontal="center"/>
    </xf>
    <xf numFmtId="0" fontId="13" fillId="0" borderId="0" xfId="0" applyFont="1" applyAlignment="1">
      <alignment horizontal="left"/>
    </xf>
    <xf numFmtId="0" fontId="0" fillId="0" borderId="0" xfId="0" applyAlignment="1">
      <alignment horizontal="left"/>
    </xf>
    <xf numFmtId="0" fontId="13" fillId="0" borderId="0" xfId="0" applyFont="1" applyAlignment="1">
      <alignment horizontal="center"/>
    </xf>
    <xf numFmtId="0" fontId="0" fillId="0" borderId="27" xfId="0" applyBorder="1"/>
    <xf numFmtId="0" fontId="0" fillId="0" borderId="12" xfId="0" applyBorder="1" applyAlignment="1">
      <alignment horizontal="center"/>
    </xf>
    <xf numFmtId="0" fontId="13" fillId="0" borderId="0" xfId="0" applyFont="1" applyAlignment="1">
      <alignment horizontal="right"/>
    </xf>
    <xf numFmtId="0" fontId="0" fillId="0" borderId="0" xfId="0" applyAlignment="1">
      <alignment horizontal="right"/>
    </xf>
    <xf numFmtId="0" fontId="14" fillId="0" borderId="0" xfId="0" applyFont="1" applyAlignment="1">
      <alignment horizontal="center"/>
    </xf>
    <xf numFmtId="2" fontId="14" fillId="0" borderId="0" xfId="0" applyNumberFormat="1" applyFont="1" applyAlignment="1">
      <alignment horizontal="center"/>
    </xf>
    <xf numFmtId="2" fontId="13" fillId="0" borderId="0" xfId="0" applyNumberFormat="1" applyFont="1" applyAlignment="1">
      <alignment horizontal="center"/>
    </xf>
    <xf numFmtId="0" fontId="13" fillId="0" borderId="0" xfId="0" applyFont="1" applyAlignment="1">
      <alignment horizontal="center" wrapText="1"/>
    </xf>
    <xf numFmtId="2" fontId="13" fillId="0" borderId="0" xfId="0" applyNumberFormat="1" applyFont="1" applyAlignment="1">
      <alignment horizontal="center" vertical="center"/>
    </xf>
    <xf numFmtId="0" fontId="13" fillId="0" borderId="0" xfId="0" applyFont="1" applyAlignment="1">
      <alignment horizontal="left" wrapText="1"/>
    </xf>
    <xf numFmtId="0" fontId="13" fillId="0" borderId="0" xfId="0" applyFont="1" applyAlignment="1">
      <alignment horizontal="center" vertical="center"/>
    </xf>
    <xf numFmtId="0" fontId="13" fillId="0" borderId="0" xfId="0" applyFont="1" applyAlignment="1">
      <alignment horizontal="center" vertical="center" wrapText="1"/>
    </xf>
    <xf numFmtId="2" fontId="0" fillId="0" borderId="27" xfId="0" applyNumberFormat="1" applyBorder="1" applyAlignment="1">
      <alignment horizontal="center"/>
    </xf>
    <xf numFmtId="0" fontId="13" fillId="0" borderId="27" xfId="0" applyFont="1" applyBorder="1" applyAlignment="1">
      <alignment horizontal="center"/>
    </xf>
    <xf numFmtId="0" fontId="14" fillId="0" borderId="16" xfId="0" applyFont="1" applyBorder="1" applyAlignment="1">
      <alignment horizontal="center" vertical="center" wrapText="1"/>
    </xf>
    <xf numFmtId="0" fontId="0" fillId="0" borderId="0" xfId="0" applyAlignment="1">
      <alignment horizontal="left" wrapText="1"/>
    </xf>
    <xf numFmtId="2" fontId="13" fillId="0" borderId="0" xfId="0" applyNumberFormat="1" applyFont="1" applyAlignment="1">
      <alignment horizontal="right"/>
    </xf>
    <xf numFmtId="2" fontId="0" fillId="0" borderId="0" xfId="0" applyNumberFormat="1" applyAlignment="1">
      <alignment horizontal="right"/>
    </xf>
    <xf numFmtId="0" fontId="0" fillId="0" borderId="42" xfId="0" applyBorder="1" applyAlignment="1">
      <alignment horizontal="center"/>
    </xf>
    <xf numFmtId="0" fontId="0" fillId="0" borderId="32" xfId="0" applyBorder="1"/>
    <xf numFmtId="0" fontId="0" fillId="0" borderId="0" xfId="0" applyAlignment="1">
      <alignment horizontal="center" vertical="center"/>
    </xf>
    <xf numFmtId="0" fontId="0" fillId="0" borderId="12" xfId="0" applyBorder="1" applyAlignment="1">
      <alignment horizontal="center" vertical="center"/>
    </xf>
    <xf numFmtId="0" fontId="13" fillId="0" borderId="0" xfId="0" applyFont="1" applyAlignment="1">
      <alignment horizontal="left" vertical="center" wrapText="1"/>
    </xf>
    <xf numFmtId="0" fontId="0" fillId="0" borderId="27" xfId="0" applyBorder="1" applyAlignment="1">
      <alignment vertical="center"/>
    </xf>
    <xf numFmtId="169" fontId="0" fillId="0" borderId="0" xfId="0" applyNumberFormat="1" applyAlignment="1">
      <alignment horizontal="center"/>
    </xf>
    <xf numFmtId="2" fontId="2" fillId="0" borderId="0" xfId="0" applyNumberFormat="1" applyFont="1" applyAlignment="1">
      <alignment horizontal="right" vertical="center"/>
    </xf>
    <xf numFmtId="0" fontId="0" fillId="0" borderId="0" xfId="0" applyAlignment="1">
      <alignment horizontal="center" vertical="center" wrapText="1"/>
    </xf>
    <xf numFmtId="1" fontId="0" fillId="0" borderId="0" xfId="0" applyNumberFormat="1" applyAlignment="1">
      <alignment horizontal="center"/>
    </xf>
    <xf numFmtId="0" fontId="0" fillId="0" borderId="27" xfId="0" applyBorder="1" applyAlignment="1">
      <alignment horizontal="center" vertical="center"/>
    </xf>
    <xf numFmtId="1" fontId="0" fillId="0" borderId="0" xfId="0" applyNumberFormat="1" applyAlignment="1">
      <alignment horizontal="center" vertical="center"/>
    </xf>
    <xf numFmtId="2" fontId="13" fillId="0" borderId="27" xfId="0" applyNumberFormat="1" applyFont="1" applyBorder="1" applyAlignment="1">
      <alignment horizontal="center"/>
    </xf>
    <xf numFmtId="169" fontId="14" fillId="0" borderId="27" xfId="0" applyNumberFormat="1" applyFont="1" applyBorder="1" applyAlignment="1">
      <alignment horizontal="center"/>
    </xf>
    <xf numFmtId="2" fontId="14" fillId="0" borderId="27" xfId="0" applyNumberFormat="1" applyFont="1" applyBorder="1" applyAlignment="1">
      <alignment horizontal="center"/>
    </xf>
    <xf numFmtId="2" fontId="0" fillId="0" borderId="27" xfId="0" applyNumberFormat="1" applyBorder="1"/>
    <xf numFmtId="0" fontId="13" fillId="0" borderId="12" xfId="0" applyFont="1" applyBorder="1" applyAlignment="1">
      <alignment horizontal="center" vertical="center"/>
    </xf>
    <xf numFmtId="2" fontId="14" fillId="0" borderId="0" xfId="0" applyNumberFormat="1" applyFont="1" applyAlignment="1">
      <alignment horizontal="center" vertical="center"/>
    </xf>
    <xf numFmtId="0" fontId="0" fillId="0" borderId="0" xfId="0" applyAlignment="1">
      <alignment wrapText="1"/>
    </xf>
    <xf numFmtId="169" fontId="0" fillId="0" borderId="27" xfId="0" applyNumberFormat="1" applyBorder="1" applyAlignment="1">
      <alignment horizontal="center"/>
    </xf>
    <xf numFmtId="2" fontId="2" fillId="0" borderId="27" xfId="0" applyNumberFormat="1" applyFont="1" applyBorder="1" applyAlignment="1">
      <alignment horizontal="center"/>
    </xf>
    <xf numFmtId="0" fontId="0" fillId="0" borderId="27" xfId="0" applyBorder="1" applyAlignment="1">
      <alignment horizontal="center"/>
    </xf>
    <xf numFmtId="2" fontId="0" fillId="0" borderId="27" xfId="0" applyNumberFormat="1" applyBorder="1" applyAlignment="1">
      <alignment horizontal="center" vertical="center"/>
    </xf>
    <xf numFmtId="0" fontId="0" fillId="0" borderId="31" xfId="0" applyBorder="1"/>
    <xf numFmtId="0" fontId="28" fillId="0" borderId="27" xfId="0" applyFont="1" applyBorder="1"/>
    <xf numFmtId="2" fontId="14" fillId="0" borderId="0" xfId="0" applyNumberFormat="1" applyFont="1" applyAlignment="1">
      <alignment vertical="center"/>
    </xf>
    <xf numFmtId="2" fontId="0" fillId="0" borderId="0" xfId="0" applyNumberFormat="1" applyAlignment="1">
      <alignment vertical="center"/>
    </xf>
    <xf numFmtId="0" fontId="14" fillId="0" borderId="0" xfId="0" applyFont="1" applyAlignment="1">
      <alignment horizontal="center" vertical="center"/>
    </xf>
    <xf numFmtId="0" fontId="14" fillId="0" borderId="27" xfId="0" applyFont="1" applyBorder="1" applyAlignment="1">
      <alignment horizontal="center" vertical="center"/>
    </xf>
    <xf numFmtId="4" fontId="14" fillId="0" borderId="0" xfId="0" applyNumberFormat="1" applyFont="1" applyAlignment="1">
      <alignment horizontal="center"/>
    </xf>
    <xf numFmtId="0" fontId="13" fillId="0" borderId="27" xfId="0" applyFont="1" applyBorder="1" applyAlignment="1">
      <alignment horizontal="center" vertical="center"/>
    </xf>
    <xf numFmtId="4" fontId="2" fillId="0" borderId="0" xfId="0" applyNumberFormat="1" applyFont="1" applyAlignment="1">
      <alignment horizontal="center"/>
    </xf>
    <xf numFmtId="4" fontId="13" fillId="0" borderId="0" xfId="0" applyNumberFormat="1" applyFont="1" applyAlignment="1">
      <alignment horizontal="center"/>
    </xf>
    <xf numFmtId="4" fontId="0" fillId="0" borderId="0" xfId="0" applyNumberFormat="1" applyAlignment="1">
      <alignment horizontal="center"/>
    </xf>
    <xf numFmtId="0" fontId="13" fillId="0" borderId="27" xfId="0" applyFont="1" applyBorder="1"/>
    <xf numFmtId="2" fontId="13" fillId="0" borderId="0" xfId="0" applyNumberFormat="1" applyFont="1" applyAlignment="1">
      <alignment horizontal="center" wrapText="1"/>
    </xf>
    <xf numFmtId="0" fontId="13" fillId="0" borderId="12" xfId="0" applyFont="1" applyBorder="1" applyAlignment="1">
      <alignment horizontal="center" vertical="center" wrapText="1"/>
    </xf>
    <xf numFmtId="0" fontId="13" fillId="0" borderId="27" xfId="0" applyFont="1" applyBorder="1" applyAlignment="1">
      <alignment vertical="center" wrapText="1"/>
    </xf>
    <xf numFmtId="2" fontId="13" fillId="0" borderId="0" xfId="0" applyNumberFormat="1" applyFont="1" applyAlignment="1">
      <alignment horizontal="center" vertical="center" wrapText="1"/>
    </xf>
    <xf numFmtId="4" fontId="13" fillId="0" borderId="0" xfId="0" applyNumberFormat="1" applyFont="1" applyAlignment="1">
      <alignment horizontal="center" vertical="center" wrapText="1"/>
    </xf>
    <xf numFmtId="4" fontId="14" fillId="0" borderId="0" xfId="0" applyNumberFormat="1" applyFont="1" applyAlignment="1">
      <alignment horizontal="center" vertical="center" wrapText="1"/>
    </xf>
    <xf numFmtId="0" fontId="13" fillId="0" borderId="27" xfId="0" applyFont="1" applyBorder="1" applyAlignment="1">
      <alignment horizontal="center" vertical="center" wrapText="1"/>
    </xf>
    <xf numFmtId="2" fontId="13" fillId="0" borderId="27" xfId="0" applyNumberFormat="1" applyFont="1" applyBorder="1" applyAlignment="1">
      <alignment horizontal="center" vertical="center" wrapText="1"/>
    </xf>
    <xf numFmtId="0" fontId="13" fillId="0" borderId="0" xfId="0" applyFont="1" applyAlignment="1">
      <alignment horizontal="right" vertical="center" wrapText="1"/>
    </xf>
    <xf numFmtId="2" fontId="14" fillId="0" borderId="27" xfId="0" applyNumberFormat="1" applyFont="1" applyBorder="1" applyAlignment="1">
      <alignment horizontal="center" vertical="center" wrapText="1"/>
    </xf>
    <xf numFmtId="2" fontId="20" fillId="0" borderId="0" xfId="0" applyNumberFormat="1" applyFont="1"/>
    <xf numFmtId="0" fontId="9" fillId="0" borderId="12" xfId="0" applyFont="1" applyBorder="1" applyAlignment="1">
      <alignment horizontal="center"/>
    </xf>
    <xf numFmtId="0" fontId="9" fillId="0" borderId="0" xfId="0" applyFont="1" applyAlignment="1">
      <alignment horizontal="left"/>
    </xf>
    <xf numFmtId="0" fontId="9" fillId="0" borderId="0" xfId="0" applyFont="1" applyAlignment="1">
      <alignment horizontal="center"/>
    </xf>
    <xf numFmtId="2" fontId="9" fillId="0" borderId="0" xfId="0" applyNumberFormat="1" applyFont="1" applyAlignment="1">
      <alignment horizontal="center"/>
    </xf>
    <xf numFmtId="0" fontId="20" fillId="0" borderId="0" xfId="0" applyFont="1" applyAlignment="1">
      <alignment horizontal="right"/>
    </xf>
    <xf numFmtId="2" fontId="20" fillId="0" borderId="0" xfId="0" applyNumberFormat="1" applyFont="1" applyAlignment="1">
      <alignment horizontal="center"/>
    </xf>
    <xf numFmtId="0" fontId="20" fillId="0" borderId="0" xfId="0" applyFont="1"/>
    <xf numFmtId="0" fontId="0" fillId="0" borderId="9" xfId="0" applyBorder="1"/>
    <xf numFmtId="0" fontId="0" fillId="0" borderId="7" xfId="0" applyBorder="1" applyAlignment="1">
      <alignment horizontal="center"/>
    </xf>
    <xf numFmtId="0" fontId="20" fillId="0" borderId="8" xfId="0" applyFont="1" applyBorder="1"/>
    <xf numFmtId="10" fontId="7" fillId="2" borderId="13" xfId="0" applyNumberFormat="1" applyFont="1" applyFill="1" applyBorder="1" applyAlignment="1">
      <alignment horizontal="center" vertical="center" wrapText="1"/>
    </xf>
    <xf numFmtId="10" fontId="7" fillId="2" borderId="15" xfId="0" applyNumberFormat="1" applyFont="1" applyFill="1" applyBorder="1" applyAlignment="1">
      <alignment horizontal="center" vertical="center" wrapText="1"/>
    </xf>
    <xf numFmtId="0" fontId="7" fillId="3" borderId="39" xfId="0" applyFont="1" applyFill="1" applyBorder="1" applyAlignment="1">
      <alignment horizontal="center" vertical="center" wrapText="1"/>
    </xf>
    <xf numFmtId="0" fontId="7" fillId="3" borderId="28" xfId="0" applyFont="1" applyFill="1" applyBorder="1" applyAlignment="1">
      <alignment horizontal="center" vertical="center" wrapText="1"/>
    </xf>
    <xf numFmtId="0" fontId="8" fillId="3" borderId="40" xfId="0" applyFont="1" applyFill="1" applyBorder="1" applyAlignment="1">
      <alignment horizontal="left" vertical="center"/>
    </xf>
    <xf numFmtId="0" fontId="8" fillId="3" borderId="5" xfId="0" applyFont="1" applyFill="1" applyBorder="1" applyAlignment="1">
      <alignment horizontal="left" vertical="center"/>
    </xf>
    <xf numFmtId="0" fontId="8" fillId="3" borderId="41" xfId="0" applyFont="1" applyFill="1" applyBorder="1" applyAlignment="1">
      <alignment horizontal="left" vertical="center"/>
    </xf>
    <xf numFmtId="0" fontId="8" fillId="3" borderId="23" xfId="0" applyFont="1" applyFill="1" applyBorder="1" applyAlignment="1">
      <alignment horizontal="left" vertical="center"/>
    </xf>
    <xf numFmtId="0" fontId="8" fillId="3" borderId="24" xfId="0" applyFont="1" applyFill="1" applyBorder="1" applyAlignment="1">
      <alignment horizontal="left" vertical="center"/>
    </xf>
    <xf numFmtId="0" fontId="8" fillId="3" borderId="22" xfId="0" applyFont="1" applyFill="1" applyBorder="1" applyAlignment="1">
      <alignment horizontal="left" vertical="center"/>
    </xf>
    <xf numFmtId="164" fontId="5" fillId="11" borderId="18" xfId="0" applyNumberFormat="1" applyFont="1" applyFill="1" applyBorder="1" applyAlignment="1">
      <alignment horizontal="right" vertical="center" wrapText="1" indent="1"/>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12" fillId="0" borderId="16" xfId="0" applyFont="1" applyBorder="1" applyAlignment="1">
      <alignment horizontal="right" vertical="center" wrapText="1"/>
    </xf>
    <xf numFmtId="0" fontId="12" fillId="0" borderId="18" xfId="0" applyFont="1" applyBorder="1" applyAlignment="1">
      <alignment horizontal="right" vertical="center" wrapText="1"/>
    </xf>
    <xf numFmtId="0" fontId="12" fillId="0" borderId="33" xfId="0" applyFont="1" applyBorder="1" applyAlignment="1">
      <alignment horizontal="right" vertical="center" wrapText="1"/>
    </xf>
    <xf numFmtId="0" fontId="12" fillId="0" borderId="14" xfId="0" applyFont="1" applyBorder="1" applyAlignment="1">
      <alignment horizontal="right" vertical="center" wrapText="1"/>
    </xf>
    <xf numFmtId="0" fontId="12" fillId="0" borderId="17" xfId="0" applyFont="1" applyBorder="1" applyAlignment="1">
      <alignment horizontal="right" vertical="center" wrapText="1"/>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12" fillId="0" borderId="30" xfId="0" applyFont="1" applyBorder="1" applyAlignment="1">
      <alignment horizontal="right" vertical="center" wrapText="1"/>
    </xf>
    <xf numFmtId="0" fontId="12" fillId="0" borderId="26" xfId="0" applyFont="1" applyBorder="1" applyAlignment="1">
      <alignment horizontal="righ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6" fillId="0" borderId="12" xfId="0" applyFont="1" applyBorder="1" applyAlignment="1">
      <alignment horizontal="center" vertical="center"/>
    </xf>
    <xf numFmtId="0" fontId="6" fillId="0" borderId="0" xfId="0" applyFont="1" applyAlignment="1">
      <alignment horizontal="center" vertical="center"/>
    </xf>
    <xf numFmtId="0" fontId="6" fillId="0" borderId="27" xfId="0" applyFont="1" applyBorder="1" applyAlignment="1">
      <alignment horizontal="center" vertical="center"/>
    </xf>
    <xf numFmtId="10" fontId="7" fillId="3" borderId="10" xfId="0" applyNumberFormat="1" applyFont="1" applyFill="1" applyBorder="1" applyAlignment="1">
      <alignment horizontal="center" vertical="center" wrapText="1"/>
    </xf>
    <xf numFmtId="10" fontId="7" fillId="3" borderId="11" xfId="0" applyNumberFormat="1" applyFont="1" applyFill="1" applyBorder="1" applyAlignment="1">
      <alignment horizontal="center" vertical="center" wrapText="1"/>
    </xf>
    <xf numFmtId="0" fontId="7" fillId="3" borderId="16" xfId="0" applyFont="1" applyFill="1" applyBorder="1" applyAlignment="1">
      <alignment horizontal="center" vertical="center" wrapText="1"/>
    </xf>
    <xf numFmtId="0" fontId="8" fillId="2" borderId="13"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8" fillId="2" borderId="17" xfId="0" applyFont="1" applyFill="1" applyBorder="1" applyAlignment="1">
      <alignment horizontal="left" vertical="center" wrapText="1"/>
    </xf>
    <xf numFmtId="17" fontId="7" fillId="3" borderId="18" xfId="0" applyNumberFormat="1" applyFont="1" applyFill="1" applyBorder="1" applyAlignment="1">
      <alignment horizontal="center" vertical="center" wrapText="1"/>
    </xf>
    <xf numFmtId="17" fontId="7" fillId="3" borderId="19" xfId="0" applyNumberFormat="1" applyFont="1" applyFill="1" applyBorder="1" applyAlignment="1">
      <alignment horizontal="center" vertical="center" wrapText="1"/>
    </xf>
    <xf numFmtId="43" fontId="5" fillId="0" borderId="7" xfId="1" applyFont="1" applyBorder="1" applyAlignment="1">
      <alignment horizontal="center" vertical="center" wrapText="1"/>
    </xf>
    <xf numFmtId="43" fontId="5" fillId="0" borderId="8" xfId="1" applyFont="1" applyBorder="1" applyAlignment="1">
      <alignment horizontal="center" vertical="center" wrapText="1"/>
    </xf>
    <xf numFmtId="43" fontId="5" fillId="0" borderId="9" xfId="1" applyFont="1" applyBorder="1" applyAlignment="1">
      <alignment horizontal="center" vertical="center" wrapText="1"/>
    </xf>
    <xf numFmtId="0" fontId="20" fillId="0" borderId="0" xfId="12" applyFont="1"/>
    <xf numFmtId="10" fontId="35" fillId="9" borderId="36" xfId="11" applyNumberFormat="1" applyFont="1" applyFill="1" applyBorder="1" applyAlignment="1" applyProtection="1">
      <alignment horizontal="center" vertical="center" wrapText="1"/>
    </xf>
    <xf numFmtId="10" fontId="35" fillId="9" borderId="37" xfId="11" applyNumberFormat="1" applyFont="1" applyFill="1" applyBorder="1" applyAlignment="1" applyProtection="1">
      <alignment horizontal="center" vertical="center" wrapText="1"/>
    </xf>
    <xf numFmtId="10" fontId="35" fillId="9" borderId="23" xfId="11" applyNumberFormat="1" applyFont="1" applyFill="1" applyBorder="1" applyAlignment="1" applyProtection="1">
      <alignment horizontal="center" vertical="center" wrapText="1"/>
    </xf>
    <xf numFmtId="10" fontId="35" fillId="9" borderId="22" xfId="11" applyNumberFormat="1" applyFont="1" applyFill="1" applyBorder="1" applyAlignment="1" applyProtection="1">
      <alignment horizontal="center" vertical="center" wrapText="1"/>
    </xf>
    <xf numFmtId="0" fontId="29" fillId="0" borderId="0" xfId="0" applyFont="1" applyAlignment="1">
      <alignment horizontal="left"/>
    </xf>
    <xf numFmtId="10" fontId="7" fillId="0" borderId="0" xfId="0" applyNumberFormat="1" applyFont="1" applyAlignment="1" applyProtection="1">
      <alignment vertical="center" wrapText="1"/>
      <protection locked="0"/>
    </xf>
    <xf numFmtId="2" fontId="13" fillId="0" borderId="0" xfId="0" applyNumberFormat="1" applyFont="1" applyAlignment="1">
      <alignment horizontal="right"/>
    </xf>
    <xf numFmtId="2" fontId="2" fillId="0" borderId="0" xfId="0" applyNumberFormat="1" applyFont="1" applyAlignment="1">
      <alignment horizontal="center" vertical="center"/>
    </xf>
    <xf numFmtId="2" fontId="2" fillId="0" borderId="27" xfId="0" applyNumberFormat="1" applyFont="1" applyBorder="1" applyAlignment="1">
      <alignment horizontal="center" vertical="center"/>
    </xf>
    <xf numFmtId="0" fontId="13" fillId="0" borderId="0" xfId="0" applyFont="1" applyAlignment="1">
      <alignment horizontal="left"/>
    </xf>
    <xf numFmtId="0" fontId="0" fillId="0" borderId="0" xfId="0" applyAlignment="1">
      <alignment horizontal="left"/>
    </xf>
    <xf numFmtId="0" fontId="13" fillId="0" borderId="0" xfId="0" applyFont="1" applyAlignment="1">
      <alignment horizontal="center"/>
    </xf>
    <xf numFmtId="0" fontId="0" fillId="0" borderId="0" xfId="0" applyAlignment="1">
      <alignment horizontal="center"/>
    </xf>
    <xf numFmtId="0" fontId="0" fillId="0" borderId="0" xfId="0" applyAlignment="1">
      <alignment horizontal="left" wrapText="1"/>
    </xf>
    <xf numFmtId="0" fontId="14" fillId="0" borderId="13" xfId="0" applyFont="1" applyBorder="1" applyAlignment="1">
      <alignment horizontal="center" vertical="center"/>
    </xf>
    <xf numFmtId="0" fontId="14" fillId="0" borderId="14" xfId="0" applyFont="1" applyBorder="1" applyAlignment="1">
      <alignment horizontal="center" vertical="center"/>
    </xf>
    <xf numFmtId="0" fontId="14" fillId="0" borderId="15" xfId="0" applyFont="1" applyBorder="1" applyAlignment="1">
      <alignment horizontal="center" vertical="center"/>
    </xf>
    <xf numFmtId="2" fontId="0" fillId="0" borderId="0" xfId="0" applyNumberFormat="1" applyAlignment="1">
      <alignment horizontal="right"/>
    </xf>
    <xf numFmtId="0" fontId="0" fillId="0" borderId="0" xfId="0" applyAlignment="1">
      <alignment horizontal="right"/>
    </xf>
    <xf numFmtId="0" fontId="13" fillId="0" borderId="27" xfId="0" applyFont="1" applyBorder="1" applyAlignment="1">
      <alignment horizontal="center"/>
    </xf>
    <xf numFmtId="0" fontId="13" fillId="0" borderId="0" xfId="0" applyFont="1" applyAlignment="1">
      <alignment horizontal="right"/>
    </xf>
    <xf numFmtId="0" fontId="13" fillId="0" borderId="0" xfId="0" applyFont="1" applyAlignment="1">
      <alignment horizontal="center" wrapText="1"/>
    </xf>
    <xf numFmtId="0" fontId="13" fillId="0" borderId="25" xfId="0" applyFont="1" applyBorder="1" applyAlignment="1">
      <alignment horizontal="left" wrapText="1"/>
    </xf>
    <xf numFmtId="0" fontId="0" fillId="0" borderId="25" xfId="0" applyBorder="1" applyAlignment="1">
      <alignment horizontal="left" wrapText="1"/>
    </xf>
    <xf numFmtId="0" fontId="13" fillId="0" borderId="0" xfId="0" applyFont="1" applyAlignment="1">
      <alignment horizontal="left" wrapText="1"/>
    </xf>
    <xf numFmtId="0" fontId="13" fillId="0" borderId="0" xfId="0" applyFont="1" applyAlignment="1">
      <alignment horizontal="left" vertical="center" wrapText="1"/>
    </xf>
    <xf numFmtId="0" fontId="13" fillId="0" borderId="25" xfId="0" applyFont="1" applyBorder="1" applyAlignment="1">
      <alignment horizontal="left" vertical="center" wrapText="1"/>
    </xf>
    <xf numFmtId="0" fontId="13" fillId="0" borderId="0" xfId="0" applyFont="1" applyAlignment="1">
      <alignment horizontal="center" vertical="center" wrapText="1"/>
    </xf>
    <xf numFmtId="0" fontId="13" fillId="0" borderId="24" xfId="0" applyFont="1" applyBorder="1" applyAlignment="1">
      <alignment horizontal="right"/>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12" xfId="0" applyFont="1" applyBorder="1" applyAlignment="1">
      <alignment horizontal="center" vertical="center" wrapText="1"/>
    </xf>
    <xf numFmtId="0" fontId="14" fillId="0" borderId="0" xfId="0" applyFont="1" applyAlignment="1">
      <alignment horizontal="center" vertical="center" wrapText="1"/>
    </xf>
    <xf numFmtId="0" fontId="14" fillId="0" borderId="27"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23" xfId="0" applyFont="1" applyBorder="1" applyAlignment="1">
      <alignment horizontal="left" vertical="center"/>
    </xf>
    <xf numFmtId="0" fontId="14" fillId="0" borderId="24" xfId="0" applyFont="1" applyBorder="1" applyAlignment="1">
      <alignment horizontal="left" vertical="center"/>
    </xf>
    <xf numFmtId="0" fontId="14" fillId="0" borderId="32" xfId="0" applyFont="1" applyBorder="1" applyAlignment="1">
      <alignment horizontal="left" vertical="center"/>
    </xf>
    <xf numFmtId="0" fontId="13" fillId="0" borderId="25" xfId="0" applyFont="1" applyBorder="1" applyAlignment="1">
      <alignment horizontal="left"/>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15" xfId="0" applyFont="1" applyBorder="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13" fillId="0" borderId="0" xfId="0" applyFont="1" applyAlignment="1">
      <alignment horizontal="left" vertical="center"/>
    </xf>
    <xf numFmtId="0" fontId="13" fillId="0" borderId="0" xfId="0" applyFont="1" applyAlignment="1">
      <alignment vertical="center"/>
    </xf>
    <xf numFmtId="0" fontId="13" fillId="0" borderId="0" xfId="0" applyFont="1" applyAlignment="1">
      <alignment horizontal="center" vertical="center"/>
    </xf>
    <xf numFmtId="0" fontId="0" fillId="0" borderId="0" xfId="0" applyAlignment="1">
      <alignment horizontal="center" vertical="center"/>
    </xf>
    <xf numFmtId="0" fontId="0" fillId="0" borderId="25" xfId="0" applyBorder="1" applyAlignment="1">
      <alignment horizontal="left"/>
    </xf>
    <xf numFmtId="0" fontId="0" fillId="0" borderId="8" xfId="0" applyBorder="1" applyAlignment="1">
      <alignment horizontal="left"/>
    </xf>
    <xf numFmtId="0" fontId="9" fillId="0" borderId="0" xfId="0" applyFont="1" applyAlignment="1">
      <alignment horizontal="left"/>
    </xf>
    <xf numFmtId="0" fontId="15" fillId="0" borderId="0" xfId="0" applyFont="1" applyAlignment="1" applyProtection="1">
      <alignment horizontal="center" vertical="center"/>
      <protection locked="0"/>
    </xf>
    <xf numFmtId="0" fontId="15" fillId="0" borderId="27" xfId="0" applyFont="1" applyBorder="1" applyAlignment="1" applyProtection="1">
      <alignment horizontal="center" vertical="center"/>
      <protection locked="0"/>
    </xf>
    <xf numFmtId="0" fontId="0" fillId="0" borderId="0" xfId="0" applyAlignment="1">
      <alignment horizontal="left" vertical="center" wrapText="1"/>
    </xf>
    <xf numFmtId="0" fontId="3" fillId="4" borderId="26" xfId="8" applyFont="1" applyFill="1" applyBorder="1" applyAlignment="1">
      <alignment horizontal="center" vertical="center"/>
    </xf>
    <xf numFmtId="0" fontId="3" fillId="4" borderId="21" xfId="8" applyFont="1" applyFill="1" applyBorder="1" applyAlignment="1">
      <alignment horizontal="center" vertical="center"/>
    </xf>
    <xf numFmtId="0" fontId="25" fillId="0" borderId="26" xfId="8" applyFont="1" applyBorder="1" applyAlignment="1">
      <alignment horizontal="center" vertical="center" wrapText="1"/>
    </xf>
    <xf numFmtId="0" fontId="25" fillId="0" borderId="21" xfId="8" applyFont="1" applyBorder="1" applyAlignment="1">
      <alignment horizontal="center" vertical="center" wrapText="1"/>
    </xf>
    <xf numFmtId="0" fontId="25" fillId="0" borderId="26" xfId="8" applyFont="1" applyBorder="1" applyAlignment="1">
      <alignment horizontal="left" vertical="center" wrapText="1"/>
    </xf>
    <xf numFmtId="0" fontId="25" fillId="0" borderId="21" xfId="8" applyFont="1" applyBorder="1" applyAlignment="1">
      <alignment horizontal="left" vertical="center" wrapText="1"/>
    </xf>
    <xf numFmtId="168" fontId="25" fillId="0" borderId="26" xfId="9" applyFont="1" applyBorder="1" applyAlignment="1">
      <alignment horizontal="center" vertical="center" wrapText="1"/>
    </xf>
    <xf numFmtId="168" fontId="25" fillId="0" borderId="21" xfId="9" applyFont="1" applyBorder="1" applyAlignment="1">
      <alignment horizontal="center" vertical="center" wrapText="1"/>
    </xf>
    <xf numFmtId="10" fontId="25" fillId="0" borderId="18" xfId="10" applyNumberFormat="1" applyFont="1" applyBorder="1" applyAlignment="1">
      <alignment horizontal="center" vertical="center" wrapText="1"/>
    </xf>
    <xf numFmtId="0" fontId="26" fillId="2" borderId="0" xfId="0" applyFont="1" applyFill="1" applyAlignment="1" applyProtection="1">
      <alignment horizontal="center" vertical="center"/>
      <protection locked="0"/>
    </xf>
    <xf numFmtId="0" fontId="25" fillId="0" borderId="18" xfId="8" applyFont="1" applyBorder="1" applyAlignment="1">
      <alignment horizontal="right" vertical="center"/>
    </xf>
    <xf numFmtId="4" fontId="25" fillId="0" borderId="18" xfId="8" applyNumberFormat="1" applyFont="1" applyBorder="1" applyAlignment="1">
      <alignment horizontal="right" vertical="center"/>
    </xf>
    <xf numFmtId="0" fontId="25" fillId="0" borderId="18" xfId="8" applyFont="1" applyBorder="1" applyAlignment="1">
      <alignment horizontal="center" vertical="center" wrapText="1"/>
    </xf>
    <xf numFmtId="168" fontId="25" fillId="0" borderId="18" xfId="9" applyFont="1" applyBorder="1" applyAlignment="1">
      <alignment horizontal="center" vertical="center" wrapText="1"/>
    </xf>
    <xf numFmtId="0" fontId="25" fillId="0" borderId="18" xfId="8" applyFont="1" applyBorder="1" applyAlignment="1">
      <alignment horizontal="left" vertical="center" wrapText="1"/>
    </xf>
    <xf numFmtId="49" fontId="24" fillId="0" borderId="18" xfId="7" applyNumberFormat="1" applyFont="1" applyBorder="1" applyAlignment="1">
      <alignment horizontal="center" vertical="center" wrapText="1"/>
    </xf>
    <xf numFmtId="49" fontId="3" fillId="0" borderId="13" xfId="7" applyNumberFormat="1" applyFont="1" applyBorder="1" applyAlignment="1">
      <alignment horizontal="left" vertical="center" wrapText="1"/>
    </xf>
    <xf numFmtId="49" fontId="3" fillId="0" borderId="14" xfId="7" applyNumberFormat="1" applyFont="1" applyBorder="1" applyAlignment="1">
      <alignment horizontal="left" vertical="center" wrapText="1"/>
    </xf>
    <xf numFmtId="49" fontId="3" fillId="0" borderId="17" xfId="7" applyNumberFormat="1" applyFont="1" applyBorder="1" applyAlignment="1">
      <alignment horizontal="left" vertical="center" wrapText="1"/>
    </xf>
    <xf numFmtId="0" fontId="3" fillId="4" borderId="18" xfId="8" applyFont="1" applyFill="1" applyBorder="1" applyAlignment="1">
      <alignment horizontal="center" vertical="center"/>
    </xf>
    <xf numFmtId="0" fontId="16" fillId="0" borderId="0" xfId="0" applyFont="1" applyAlignment="1" applyProtection="1">
      <alignment horizontal="center" vertical="center"/>
      <protection locked="0"/>
    </xf>
    <xf numFmtId="0" fontId="45" fillId="0" borderId="0" xfId="0" applyFont="1" applyAlignment="1">
      <alignment horizontal="center" wrapText="1"/>
    </xf>
    <xf numFmtId="0" fontId="20" fillId="0" borderId="18" xfId="0" applyFont="1" applyBorder="1" applyAlignment="1">
      <alignment horizontal="center" wrapText="1"/>
    </xf>
    <xf numFmtId="0" fontId="9" fillId="0" borderId="18" xfId="0" applyFont="1" applyBorder="1" applyAlignment="1">
      <alignment horizontal="center" wrapText="1"/>
    </xf>
    <xf numFmtId="0" fontId="45" fillId="0" borderId="18" xfId="0" applyFont="1" applyBorder="1" applyAlignment="1">
      <alignment horizontal="center" wrapText="1"/>
    </xf>
    <xf numFmtId="0" fontId="20" fillId="0" borderId="13" xfId="0" applyFont="1" applyBorder="1" applyAlignment="1">
      <alignment horizontal="center" wrapText="1"/>
    </xf>
    <xf numFmtId="0" fontId="20" fillId="0" borderId="17" xfId="0" applyFont="1" applyBorder="1" applyAlignment="1">
      <alignment horizontal="center" wrapText="1"/>
    </xf>
    <xf numFmtId="171" fontId="49" fillId="0" borderId="18" xfId="0" applyNumberFormat="1" applyFont="1" applyBorder="1" applyAlignment="1">
      <alignment horizontal="center" vertical="center" wrapText="1"/>
    </xf>
    <xf numFmtId="171" fontId="20" fillId="0" borderId="18" xfId="0" applyNumberFormat="1" applyFont="1" applyBorder="1" applyAlignment="1">
      <alignment horizontal="center" wrapText="1"/>
    </xf>
    <xf numFmtId="0" fontId="26" fillId="0" borderId="18" xfId="0" applyFont="1" applyBorder="1" applyAlignment="1">
      <alignment horizontal="center" vertical="center" wrapText="1"/>
    </xf>
    <xf numFmtId="0" fontId="9" fillId="0" borderId="13" xfId="0" applyFont="1" applyBorder="1" applyAlignment="1">
      <alignment horizontal="left" vertical="center" wrapText="1"/>
    </xf>
    <xf numFmtId="0" fontId="9" fillId="0" borderId="14" xfId="0" applyFont="1" applyBorder="1" applyAlignment="1">
      <alignment horizontal="left" vertical="center" wrapText="1"/>
    </xf>
    <xf numFmtId="0" fontId="9" fillId="0" borderId="17" xfId="0" applyFont="1" applyBorder="1" applyAlignment="1">
      <alignment horizontal="left" vertical="center" wrapText="1"/>
    </xf>
    <xf numFmtId="0" fontId="45" fillId="0" borderId="13" xfId="0" applyFont="1" applyBorder="1" applyAlignment="1">
      <alignment horizontal="left" vertical="center" wrapText="1"/>
    </xf>
    <xf numFmtId="0" fontId="45" fillId="0" borderId="14" xfId="0" applyFont="1" applyBorder="1" applyAlignment="1">
      <alignment horizontal="left" vertical="center" wrapText="1"/>
    </xf>
    <xf numFmtId="0" fontId="45" fillId="0" borderId="17" xfId="0" applyFont="1" applyBorder="1" applyAlignment="1">
      <alignment horizontal="left" vertical="center" wrapText="1"/>
    </xf>
  </cellXfs>
  <cellStyles count="14">
    <cellStyle name="Moeda" xfId="2" builtinId="4"/>
    <cellStyle name="Moeda 2" xfId="3" xr:uid="{00000000-0005-0000-0000-000001000000}"/>
    <cellStyle name="Moeda 3" xfId="6" xr:uid="{00000000-0005-0000-0000-000002000000}"/>
    <cellStyle name="Normal" xfId="0" builtinId="0"/>
    <cellStyle name="Normal 10" xfId="7" xr:uid="{92CEEAB2-AC3B-4048-A66A-D64961A7435B}"/>
    <cellStyle name="Normal 18" xfId="8" xr:uid="{952BA451-E1B1-4B6E-B9DF-4EB09DAAED3A}"/>
    <cellStyle name="Normal 2" xfId="12" xr:uid="{1B79EE6A-3949-4935-9E15-70FBB165FC21}"/>
    <cellStyle name="Normal 3" xfId="4" xr:uid="{00000000-0005-0000-0000-000004000000}"/>
    <cellStyle name="Porcentagem" xfId="11" builtinId="5"/>
    <cellStyle name="Porcentagem 2" xfId="13" xr:uid="{8C92151B-BCB9-4C34-863E-EAEB12F81E0A}"/>
    <cellStyle name="Porcentagem 2 3" xfId="10" xr:uid="{F13929F7-A389-45F8-889A-85DF6CA7B3C0}"/>
    <cellStyle name="Vírgula" xfId="1" builtinId="3"/>
    <cellStyle name="Vírgula 2" xfId="5" xr:uid="{00000000-0005-0000-0000-000007000000}"/>
    <cellStyle name="Vírgula 2 3 2 2" xfId="9" xr:uid="{823EBCB1-386D-41DF-B90D-A5478F0C5B3A}"/>
  </cellStyles>
  <dxfs count="1">
    <dxf>
      <font>
        <condense val="0"/>
        <extend val="0"/>
        <color indexed="1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390524</xdr:colOff>
      <xdr:row>35</xdr:row>
      <xdr:rowOff>57150</xdr:rowOff>
    </xdr:from>
    <xdr:to>
      <xdr:col>1</xdr:col>
      <xdr:colOff>2400300</xdr:colOff>
      <xdr:row>37</xdr:row>
      <xdr:rowOff>123825</xdr:rowOff>
    </xdr:to>
    <xdr:pic>
      <xdr:nvPicPr>
        <xdr:cNvPr id="2" name="Imagem 1">
          <a:extLst>
            <a:ext uri="{FF2B5EF4-FFF2-40B4-BE49-F238E27FC236}">
              <a16:creationId xmlns:a16="http://schemas.microsoft.com/office/drawing/2014/main" id="{A21BA576-0E1F-4999-B1AF-CD1E07C587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0524" y="5067300"/>
          <a:ext cx="2743201"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1">
    <pageSetUpPr fitToPage="1"/>
  </sheetPr>
  <dimension ref="A1:V140"/>
  <sheetViews>
    <sheetView tabSelected="1" view="pageBreakPreview" topLeftCell="A107" zoomScale="115" zoomScaleNormal="100" zoomScaleSheetLayoutView="115" workbookViewId="0">
      <selection activeCell="B5" sqref="B5:E6"/>
    </sheetView>
  </sheetViews>
  <sheetFormatPr defaultRowHeight="14.25"/>
  <cols>
    <col min="1" max="1" width="9.42578125" style="7" customWidth="1"/>
    <col min="2" max="2" width="10.7109375" style="7" bestFit="1" customWidth="1"/>
    <col min="3" max="3" width="17" style="7" bestFit="1" customWidth="1"/>
    <col min="4" max="4" width="55.7109375" style="1" customWidth="1"/>
    <col min="5" max="5" width="6.42578125" style="7" bestFit="1" customWidth="1"/>
    <col min="6" max="6" width="12.140625" style="8" bestFit="1" customWidth="1"/>
    <col min="7" max="7" width="18" style="160" customWidth="1"/>
    <col min="8" max="8" width="18.5703125" style="5" customWidth="1"/>
    <col min="9" max="9" width="18.7109375" style="16" customWidth="1"/>
    <col min="10" max="10" width="12.85546875" style="1" customWidth="1"/>
    <col min="11" max="11" width="12.85546875" style="9" customWidth="1"/>
    <col min="12" max="14" width="12.85546875" style="1" customWidth="1"/>
    <col min="15" max="15" width="18.5703125" style="1" customWidth="1"/>
    <col min="16" max="16" width="16.140625" style="1" bestFit="1" customWidth="1"/>
    <col min="17" max="46" width="13" style="1" customWidth="1"/>
    <col min="47" max="256" width="9.140625" style="1"/>
    <col min="257" max="257" width="9.42578125" style="1" customWidth="1"/>
    <col min="258" max="258" width="10.7109375" style="1" bestFit="1" customWidth="1"/>
    <col min="259" max="259" width="14.7109375" style="1" customWidth="1"/>
    <col min="260" max="260" width="55.7109375" style="1" customWidth="1"/>
    <col min="261" max="261" width="6.42578125" style="1" bestFit="1" customWidth="1"/>
    <col min="262" max="262" width="10" style="1" customWidth="1"/>
    <col min="263" max="263" width="18" style="1" customWidth="1"/>
    <col min="264" max="264" width="18.5703125" style="1" customWidth="1"/>
    <col min="265" max="268" width="0" style="1" hidden="1" customWidth="1"/>
    <col min="269" max="269" width="1.7109375" style="1" customWidth="1"/>
    <col min="270" max="270" width="19.42578125" style="1" customWidth="1"/>
    <col min="271" max="271" width="18.5703125" style="1" customWidth="1"/>
    <col min="272" max="272" width="16.140625" style="1" bestFit="1" customWidth="1"/>
    <col min="273" max="302" width="13" style="1" customWidth="1"/>
    <col min="303" max="512" width="9.140625" style="1"/>
    <col min="513" max="513" width="9.42578125" style="1" customWidth="1"/>
    <col min="514" max="514" width="10.7109375" style="1" bestFit="1" customWidth="1"/>
    <col min="515" max="515" width="14.7109375" style="1" customWidth="1"/>
    <col min="516" max="516" width="55.7109375" style="1" customWidth="1"/>
    <col min="517" max="517" width="6.42578125" style="1" bestFit="1" customWidth="1"/>
    <col min="518" max="518" width="10" style="1" customWidth="1"/>
    <col min="519" max="519" width="18" style="1" customWidth="1"/>
    <col min="520" max="520" width="18.5703125" style="1" customWidth="1"/>
    <col min="521" max="524" width="0" style="1" hidden="1" customWidth="1"/>
    <col min="525" max="525" width="1.7109375" style="1" customWidth="1"/>
    <col min="526" max="526" width="19.42578125" style="1" customWidth="1"/>
    <col min="527" max="527" width="18.5703125" style="1" customWidth="1"/>
    <col min="528" max="528" width="16.140625" style="1" bestFit="1" customWidth="1"/>
    <col min="529" max="558" width="13" style="1" customWidth="1"/>
    <col min="559" max="768" width="9.140625" style="1"/>
    <col min="769" max="769" width="9.42578125" style="1" customWidth="1"/>
    <col min="770" max="770" width="10.7109375" style="1" bestFit="1" customWidth="1"/>
    <col min="771" max="771" width="14.7109375" style="1" customWidth="1"/>
    <col min="772" max="772" width="55.7109375" style="1" customWidth="1"/>
    <col min="773" max="773" width="6.42578125" style="1" bestFit="1" customWidth="1"/>
    <col min="774" max="774" width="10" style="1" customWidth="1"/>
    <col min="775" max="775" width="18" style="1" customWidth="1"/>
    <col min="776" max="776" width="18.5703125" style="1" customWidth="1"/>
    <col min="777" max="780" width="0" style="1" hidden="1" customWidth="1"/>
    <col min="781" max="781" width="1.7109375" style="1" customWidth="1"/>
    <col min="782" max="782" width="19.42578125" style="1" customWidth="1"/>
    <col min="783" max="783" width="18.5703125" style="1" customWidth="1"/>
    <col min="784" max="784" width="16.140625" style="1" bestFit="1" customWidth="1"/>
    <col min="785" max="814" width="13" style="1" customWidth="1"/>
    <col min="815" max="1024" width="9.140625" style="1"/>
    <col min="1025" max="1025" width="9.42578125" style="1" customWidth="1"/>
    <col min="1026" max="1026" width="10.7109375" style="1" bestFit="1" customWidth="1"/>
    <col min="1027" max="1027" width="14.7109375" style="1" customWidth="1"/>
    <col min="1028" max="1028" width="55.7109375" style="1" customWidth="1"/>
    <col min="1029" max="1029" width="6.42578125" style="1" bestFit="1" customWidth="1"/>
    <col min="1030" max="1030" width="10" style="1" customWidth="1"/>
    <col min="1031" max="1031" width="18" style="1" customWidth="1"/>
    <col min="1032" max="1032" width="18.5703125" style="1" customWidth="1"/>
    <col min="1033" max="1036" width="0" style="1" hidden="1" customWidth="1"/>
    <col min="1037" max="1037" width="1.7109375" style="1" customWidth="1"/>
    <col min="1038" max="1038" width="19.42578125" style="1" customWidth="1"/>
    <col min="1039" max="1039" width="18.5703125" style="1" customWidth="1"/>
    <col min="1040" max="1040" width="16.140625" style="1" bestFit="1" customWidth="1"/>
    <col min="1041" max="1070" width="13" style="1" customWidth="1"/>
    <col min="1071" max="1280" width="9.140625" style="1"/>
    <col min="1281" max="1281" width="9.42578125" style="1" customWidth="1"/>
    <col min="1282" max="1282" width="10.7109375" style="1" bestFit="1" customWidth="1"/>
    <col min="1283" max="1283" width="14.7109375" style="1" customWidth="1"/>
    <col min="1284" max="1284" width="55.7109375" style="1" customWidth="1"/>
    <col min="1285" max="1285" width="6.42578125" style="1" bestFit="1" customWidth="1"/>
    <col min="1286" max="1286" width="10" style="1" customWidth="1"/>
    <col min="1287" max="1287" width="18" style="1" customWidth="1"/>
    <col min="1288" max="1288" width="18.5703125" style="1" customWidth="1"/>
    <col min="1289" max="1292" width="0" style="1" hidden="1" customWidth="1"/>
    <col min="1293" max="1293" width="1.7109375" style="1" customWidth="1"/>
    <col min="1294" max="1294" width="19.42578125" style="1" customWidth="1"/>
    <col min="1295" max="1295" width="18.5703125" style="1" customWidth="1"/>
    <col min="1296" max="1296" width="16.140625" style="1" bestFit="1" customWidth="1"/>
    <col min="1297" max="1326" width="13" style="1" customWidth="1"/>
    <col min="1327" max="1536" width="9.140625" style="1"/>
    <col min="1537" max="1537" width="9.42578125" style="1" customWidth="1"/>
    <col min="1538" max="1538" width="10.7109375" style="1" bestFit="1" customWidth="1"/>
    <col min="1539" max="1539" width="14.7109375" style="1" customWidth="1"/>
    <col min="1540" max="1540" width="55.7109375" style="1" customWidth="1"/>
    <col min="1541" max="1541" width="6.42578125" style="1" bestFit="1" customWidth="1"/>
    <col min="1542" max="1542" width="10" style="1" customWidth="1"/>
    <col min="1543" max="1543" width="18" style="1" customWidth="1"/>
    <col min="1544" max="1544" width="18.5703125" style="1" customWidth="1"/>
    <col min="1545" max="1548" width="0" style="1" hidden="1" customWidth="1"/>
    <col min="1549" max="1549" width="1.7109375" style="1" customWidth="1"/>
    <col min="1550" max="1550" width="19.42578125" style="1" customWidth="1"/>
    <col min="1551" max="1551" width="18.5703125" style="1" customWidth="1"/>
    <col min="1552" max="1552" width="16.140625" style="1" bestFit="1" customWidth="1"/>
    <col min="1553" max="1582" width="13" style="1" customWidth="1"/>
    <col min="1583" max="1792" width="9.140625" style="1"/>
    <col min="1793" max="1793" width="9.42578125" style="1" customWidth="1"/>
    <col min="1794" max="1794" width="10.7109375" style="1" bestFit="1" customWidth="1"/>
    <col min="1795" max="1795" width="14.7109375" style="1" customWidth="1"/>
    <col min="1796" max="1796" width="55.7109375" style="1" customWidth="1"/>
    <col min="1797" max="1797" width="6.42578125" style="1" bestFit="1" customWidth="1"/>
    <col min="1798" max="1798" width="10" style="1" customWidth="1"/>
    <col min="1799" max="1799" width="18" style="1" customWidth="1"/>
    <col min="1800" max="1800" width="18.5703125" style="1" customWidth="1"/>
    <col min="1801" max="1804" width="0" style="1" hidden="1" customWidth="1"/>
    <col min="1805" max="1805" width="1.7109375" style="1" customWidth="1"/>
    <col min="1806" max="1806" width="19.42578125" style="1" customWidth="1"/>
    <col min="1807" max="1807" width="18.5703125" style="1" customWidth="1"/>
    <col min="1808" max="1808" width="16.140625" style="1" bestFit="1" customWidth="1"/>
    <col min="1809" max="1838" width="13" style="1" customWidth="1"/>
    <col min="1839" max="2048" width="9.140625" style="1"/>
    <col min="2049" max="2049" width="9.42578125" style="1" customWidth="1"/>
    <col min="2050" max="2050" width="10.7109375" style="1" bestFit="1" customWidth="1"/>
    <col min="2051" max="2051" width="14.7109375" style="1" customWidth="1"/>
    <col min="2052" max="2052" width="55.7109375" style="1" customWidth="1"/>
    <col min="2053" max="2053" width="6.42578125" style="1" bestFit="1" customWidth="1"/>
    <col min="2054" max="2054" width="10" style="1" customWidth="1"/>
    <col min="2055" max="2055" width="18" style="1" customWidth="1"/>
    <col min="2056" max="2056" width="18.5703125" style="1" customWidth="1"/>
    <col min="2057" max="2060" width="0" style="1" hidden="1" customWidth="1"/>
    <col min="2061" max="2061" width="1.7109375" style="1" customWidth="1"/>
    <col min="2062" max="2062" width="19.42578125" style="1" customWidth="1"/>
    <col min="2063" max="2063" width="18.5703125" style="1" customWidth="1"/>
    <col min="2064" max="2064" width="16.140625" style="1" bestFit="1" customWidth="1"/>
    <col min="2065" max="2094" width="13" style="1" customWidth="1"/>
    <col min="2095" max="2304" width="9.140625" style="1"/>
    <col min="2305" max="2305" width="9.42578125" style="1" customWidth="1"/>
    <col min="2306" max="2306" width="10.7109375" style="1" bestFit="1" customWidth="1"/>
    <col min="2307" max="2307" width="14.7109375" style="1" customWidth="1"/>
    <col min="2308" max="2308" width="55.7109375" style="1" customWidth="1"/>
    <col min="2309" max="2309" width="6.42578125" style="1" bestFit="1" customWidth="1"/>
    <col min="2310" max="2310" width="10" style="1" customWidth="1"/>
    <col min="2311" max="2311" width="18" style="1" customWidth="1"/>
    <col min="2312" max="2312" width="18.5703125" style="1" customWidth="1"/>
    <col min="2313" max="2316" width="0" style="1" hidden="1" customWidth="1"/>
    <col min="2317" max="2317" width="1.7109375" style="1" customWidth="1"/>
    <col min="2318" max="2318" width="19.42578125" style="1" customWidth="1"/>
    <col min="2319" max="2319" width="18.5703125" style="1" customWidth="1"/>
    <col min="2320" max="2320" width="16.140625" style="1" bestFit="1" customWidth="1"/>
    <col min="2321" max="2350" width="13" style="1" customWidth="1"/>
    <col min="2351" max="2560" width="9.140625" style="1"/>
    <col min="2561" max="2561" width="9.42578125" style="1" customWidth="1"/>
    <col min="2562" max="2562" width="10.7109375" style="1" bestFit="1" customWidth="1"/>
    <col min="2563" max="2563" width="14.7109375" style="1" customWidth="1"/>
    <col min="2564" max="2564" width="55.7109375" style="1" customWidth="1"/>
    <col min="2565" max="2565" width="6.42578125" style="1" bestFit="1" customWidth="1"/>
    <col min="2566" max="2566" width="10" style="1" customWidth="1"/>
    <col min="2567" max="2567" width="18" style="1" customWidth="1"/>
    <col min="2568" max="2568" width="18.5703125" style="1" customWidth="1"/>
    <col min="2569" max="2572" width="0" style="1" hidden="1" customWidth="1"/>
    <col min="2573" max="2573" width="1.7109375" style="1" customWidth="1"/>
    <col min="2574" max="2574" width="19.42578125" style="1" customWidth="1"/>
    <col min="2575" max="2575" width="18.5703125" style="1" customWidth="1"/>
    <col min="2576" max="2576" width="16.140625" style="1" bestFit="1" customWidth="1"/>
    <col min="2577" max="2606" width="13" style="1" customWidth="1"/>
    <col min="2607" max="2816" width="9.140625" style="1"/>
    <col min="2817" max="2817" width="9.42578125" style="1" customWidth="1"/>
    <col min="2818" max="2818" width="10.7109375" style="1" bestFit="1" customWidth="1"/>
    <col min="2819" max="2819" width="14.7109375" style="1" customWidth="1"/>
    <col min="2820" max="2820" width="55.7109375" style="1" customWidth="1"/>
    <col min="2821" max="2821" width="6.42578125" style="1" bestFit="1" customWidth="1"/>
    <col min="2822" max="2822" width="10" style="1" customWidth="1"/>
    <col min="2823" max="2823" width="18" style="1" customWidth="1"/>
    <col min="2824" max="2824" width="18.5703125" style="1" customWidth="1"/>
    <col min="2825" max="2828" width="0" style="1" hidden="1" customWidth="1"/>
    <col min="2829" max="2829" width="1.7109375" style="1" customWidth="1"/>
    <col min="2830" max="2830" width="19.42578125" style="1" customWidth="1"/>
    <col min="2831" max="2831" width="18.5703125" style="1" customWidth="1"/>
    <col min="2832" max="2832" width="16.140625" style="1" bestFit="1" customWidth="1"/>
    <col min="2833" max="2862" width="13" style="1" customWidth="1"/>
    <col min="2863" max="3072" width="9.140625" style="1"/>
    <col min="3073" max="3073" width="9.42578125" style="1" customWidth="1"/>
    <col min="3074" max="3074" width="10.7109375" style="1" bestFit="1" customWidth="1"/>
    <col min="3075" max="3075" width="14.7109375" style="1" customWidth="1"/>
    <col min="3076" max="3076" width="55.7109375" style="1" customWidth="1"/>
    <col min="3077" max="3077" width="6.42578125" style="1" bestFit="1" customWidth="1"/>
    <col min="3078" max="3078" width="10" style="1" customWidth="1"/>
    <col min="3079" max="3079" width="18" style="1" customWidth="1"/>
    <col min="3080" max="3080" width="18.5703125" style="1" customWidth="1"/>
    <col min="3081" max="3084" width="0" style="1" hidden="1" customWidth="1"/>
    <col min="3085" max="3085" width="1.7109375" style="1" customWidth="1"/>
    <col min="3086" max="3086" width="19.42578125" style="1" customWidth="1"/>
    <col min="3087" max="3087" width="18.5703125" style="1" customWidth="1"/>
    <col min="3088" max="3088" width="16.140625" style="1" bestFit="1" customWidth="1"/>
    <col min="3089" max="3118" width="13" style="1" customWidth="1"/>
    <col min="3119" max="3328" width="9.140625" style="1"/>
    <col min="3329" max="3329" width="9.42578125" style="1" customWidth="1"/>
    <col min="3330" max="3330" width="10.7109375" style="1" bestFit="1" customWidth="1"/>
    <col min="3331" max="3331" width="14.7109375" style="1" customWidth="1"/>
    <col min="3332" max="3332" width="55.7109375" style="1" customWidth="1"/>
    <col min="3333" max="3333" width="6.42578125" style="1" bestFit="1" customWidth="1"/>
    <col min="3334" max="3334" width="10" style="1" customWidth="1"/>
    <col min="3335" max="3335" width="18" style="1" customWidth="1"/>
    <col min="3336" max="3336" width="18.5703125" style="1" customWidth="1"/>
    <col min="3337" max="3340" width="0" style="1" hidden="1" customWidth="1"/>
    <col min="3341" max="3341" width="1.7109375" style="1" customWidth="1"/>
    <col min="3342" max="3342" width="19.42578125" style="1" customWidth="1"/>
    <col min="3343" max="3343" width="18.5703125" style="1" customWidth="1"/>
    <col min="3344" max="3344" width="16.140625" style="1" bestFit="1" customWidth="1"/>
    <col min="3345" max="3374" width="13" style="1" customWidth="1"/>
    <col min="3375" max="3584" width="9.140625" style="1"/>
    <col min="3585" max="3585" width="9.42578125" style="1" customWidth="1"/>
    <col min="3586" max="3586" width="10.7109375" style="1" bestFit="1" customWidth="1"/>
    <col min="3587" max="3587" width="14.7109375" style="1" customWidth="1"/>
    <col min="3588" max="3588" width="55.7109375" style="1" customWidth="1"/>
    <col min="3589" max="3589" width="6.42578125" style="1" bestFit="1" customWidth="1"/>
    <col min="3590" max="3590" width="10" style="1" customWidth="1"/>
    <col min="3591" max="3591" width="18" style="1" customWidth="1"/>
    <col min="3592" max="3592" width="18.5703125" style="1" customWidth="1"/>
    <col min="3593" max="3596" width="0" style="1" hidden="1" customWidth="1"/>
    <col min="3597" max="3597" width="1.7109375" style="1" customWidth="1"/>
    <col min="3598" max="3598" width="19.42578125" style="1" customWidth="1"/>
    <col min="3599" max="3599" width="18.5703125" style="1" customWidth="1"/>
    <col min="3600" max="3600" width="16.140625" style="1" bestFit="1" customWidth="1"/>
    <col min="3601" max="3630" width="13" style="1" customWidth="1"/>
    <col min="3631" max="3840" width="9.140625" style="1"/>
    <col min="3841" max="3841" width="9.42578125" style="1" customWidth="1"/>
    <col min="3842" max="3842" width="10.7109375" style="1" bestFit="1" customWidth="1"/>
    <col min="3843" max="3843" width="14.7109375" style="1" customWidth="1"/>
    <col min="3844" max="3844" width="55.7109375" style="1" customWidth="1"/>
    <col min="3845" max="3845" width="6.42578125" style="1" bestFit="1" customWidth="1"/>
    <col min="3846" max="3846" width="10" style="1" customWidth="1"/>
    <col min="3847" max="3847" width="18" style="1" customWidth="1"/>
    <col min="3848" max="3848" width="18.5703125" style="1" customWidth="1"/>
    <col min="3849" max="3852" width="0" style="1" hidden="1" customWidth="1"/>
    <col min="3853" max="3853" width="1.7109375" style="1" customWidth="1"/>
    <col min="3854" max="3854" width="19.42578125" style="1" customWidth="1"/>
    <col min="3855" max="3855" width="18.5703125" style="1" customWidth="1"/>
    <col min="3856" max="3856" width="16.140625" style="1" bestFit="1" customWidth="1"/>
    <col min="3857" max="3886" width="13" style="1" customWidth="1"/>
    <col min="3887" max="4096" width="9.140625" style="1"/>
    <col min="4097" max="4097" width="9.42578125" style="1" customWidth="1"/>
    <col min="4098" max="4098" width="10.7109375" style="1" bestFit="1" customWidth="1"/>
    <col min="4099" max="4099" width="14.7109375" style="1" customWidth="1"/>
    <col min="4100" max="4100" width="55.7109375" style="1" customWidth="1"/>
    <col min="4101" max="4101" width="6.42578125" style="1" bestFit="1" customWidth="1"/>
    <col min="4102" max="4102" width="10" style="1" customWidth="1"/>
    <col min="4103" max="4103" width="18" style="1" customWidth="1"/>
    <col min="4104" max="4104" width="18.5703125" style="1" customWidth="1"/>
    <col min="4105" max="4108" width="0" style="1" hidden="1" customWidth="1"/>
    <col min="4109" max="4109" width="1.7109375" style="1" customWidth="1"/>
    <col min="4110" max="4110" width="19.42578125" style="1" customWidth="1"/>
    <col min="4111" max="4111" width="18.5703125" style="1" customWidth="1"/>
    <col min="4112" max="4112" width="16.140625" style="1" bestFit="1" customWidth="1"/>
    <col min="4113" max="4142" width="13" style="1" customWidth="1"/>
    <col min="4143" max="4352" width="9.140625" style="1"/>
    <col min="4353" max="4353" width="9.42578125" style="1" customWidth="1"/>
    <col min="4354" max="4354" width="10.7109375" style="1" bestFit="1" customWidth="1"/>
    <col min="4355" max="4355" width="14.7109375" style="1" customWidth="1"/>
    <col min="4356" max="4356" width="55.7109375" style="1" customWidth="1"/>
    <col min="4357" max="4357" width="6.42578125" style="1" bestFit="1" customWidth="1"/>
    <col min="4358" max="4358" width="10" style="1" customWidth="1"/>
    <col min="4359" max="4359" width="18" style="1" customWidth="1"/>
    <col min="4360" max="4360" width="18.5703125" style="1" customWidth="1"/>
    <col min="4361" max="4364" width="0" style="1" hidden="1" customWidth="1"/>
    <col min="4365" max="4365" width="1.7109375" style="1" customWidth="1"/>
    <col min="4366" max="4366" width="19.42578125" style="1" customWidth="1"/>
    <col min="4367" max="4367" width="18.5703125" style="1" customWidth="1"/>
    <col min="4368" max="4368" width="16.140625" style="1" bestFit="1" customWidth="1"/>
    <col min="4369" max="4398" width="13" style="1" customWidth="1"/>
    <col min="4399" max="4608" width="9.140625" style="1"/>
    <col min="4609" max="4609" width="9.42578125" style="1" customWidth="1"/>
    <col min="4610" max="4610" width="10.7109375" style="1" bestFit="1" customWidth="1"/>
    <col min="4611" max="4611" width="14.7109375" style="1" customWidth="1"/>
    <col min="4612" max="4612" width="55.7109375" style="1" customWidth="1"/>
    <col min="4613" max="4613" width="6.42578125" style="1" bestFit="1" customWidth="1"/>
    <col min="4614" max="4614" width="10" style="1" customWidth="1"/>
    <col min="4615" max="4615" width="18" style="1" customWidth="1"/>
    <col min="4616" max="4616" width="18.5703125" style="1" customWidth="1"/>
    <col min="4617" max="4620" width="0" style="1" hidden="1" customWidth="1"/>
    <col min="4621" max="4621" width="1.7109375" style="1" customWidth="1"/>
    <col min="4622" max="4622" width="19.42578125" style="1" customWidth="1"/>
    <col min="4623" max="4623" width="18.5703125" style="1" customWidth="1"/>
    <col min="4624" max="4624" width="16.140625" style="1" bestFit="1" customWidth="1"/>
    <col min="4625" max="4654" width="13" style="1" customWidth="1"/>
    <col min="4655" max="4864" width="9.140625" style="1"/>
    <col min="4865" max="4865" width="9.42578125" style="1" customWidth="1"/>
    <col min="4866" max="4866" width="10.7109375" style="1" bestFit="1" customWidth="1"/>
    <col min="4867" max="4867" width="14.7109375" style="1" customWidth="1"/>
    <col min="4868" max="4868" width="55.7109375" style="1" customWidth="1"/>
    <col min="4869" max="4869" width="6.42578125" style="1" bestFit="1" customWidth="1"/>
    <col min="4870" max="4870" width="10" style="1" customWidth="1"/>
    <col min="4871" max="4871" width="18" style="1" customWidth="1"/>
    <col min="4872" max="4872" width="18.5703125" style="1" customWidth="1"/>
    <col min="4873" max="4876" width="0" style="1" hidden="1" customWidth="1"/>
    <col min="4877" max="4877" width="1.7109375" style="1" customWidth="1"/>
    <col min="4878" max="4878" width="19.42578125" style="1" customWidth="1"/>
    <col min="4879" max="4879" width="18.5703125" style="1" customWidth="1"/>
    <col min="4880" max="4880" width="16.140625" style="1" bestFit="1" customWidth="1"/>
    <col min="4881" max="4910" width="13" style="1" customWidth="1"/>
    <col min="4911" max="5120" width="9.140625" style="1"/>
    <col min="5121" max="5121" width="9.42578125" style="1" customWidth="1"/>
    <col min="5122" max="5122" width="10.7109375" style="1" bestFit="1" customWidth="1"/>
    <col min="5123" max="5123" width="14.7109375" style="1" customWidth="1"/>
    <col min="5124" max="5124" width="55.7109375" style="1" customWidth="1"/>
    <col min="5125" max="5125" width="6.42578125" style="1" bestFit="1" customWidth="1"/>
    <col min="5126" max="5126" width="10" style="1" customWidth="1"/>
    <col min="5127" max="5127" width="18" style="1" customWidth="1"/>
    <col min="5128" max="5128" width="18.5703125" style="1" customWidth="1"/>
    <col min="5129" max="5132" width="0" style="1" hidden="1" customWidth="1"/>
    <col min="5133" max="5133" width="1.7109375" style="1" customWidth="1"/>
    <col min="5134" max="5134" width="19.42578125" style="1" customWidth="1"/>
    <col min="5135" max="5135" width="18.5703125" style="1" customWidth="1"/>
    <col min="5136" max="5136" width="16.140625" style="1" bestFit="1" customWidth="1"/>
    <col min="5137" max="5166" width="13" style="1" customWidth="1"/>
    <col min="5167" max="5376" width="9.140625" style="1"/>
    <col min="5377" max="5377" width="9.42578125" style="1" customWidth="1"/>
    <col min="5378" max="5378" width="10.7109375" style="1" bestFit="1" customWidth="1"/>
    <col min="5379" max="5379" width="14.7109375" style="1" customWidth="1"/>
    <col min="5380" max="5380" width="55.7109375" style="1" customWidth="1"/>
    <col min="5381" max="5381" width="6.42578125" style="1" bestFit="1" customWidth="1"/>
    <col min="5382" max="5382" width="10" style="1" customWidth="1"/>
    <col min="5383" max="5383" width="18" style="1" customWidth="1"/>
    <col min="5384" max="5384" width="18.5703125" style="1" customWidth="1"/>
    <col min="5385" max="5388" width="0" style="1" hidden="1" customWidth="1"/>
    <col min="5389" max="5389" width="1.7109375" style="1" customWidth="1"/>
    <col min="5390" max="5390" width="19.42578125" style="1" customWidth="1"/>
    <col min="5391" max="5391" width="18.5703125" style="1" customWidth="1"/>
    <col min="5392" max="5392" width="16.140625" style="1" bestFit="1" customWidth="1"/>
    <col min="5393" max="5422" width="13" style="1" customWidth="1"/>
    <col min="5423" max="5632" width="9.140625" style="1"/>
    <col min="5633" max="5633" width="9.42578125" style="1" customWidth="1"/>
    <col min="5634" max="5634" width="10.7109375" style="1" bestFit="1" customWidth="1"/>
    <col min="5635" max="5635" width="14.7109375" style="1" customWidth="1"/>
    <col min="5636" max="5636" width="55.7109375" style="1" customWidth="1"/>
    <col min="5637" max="5637" width="6.42578125" style="1" bestFit="1" customWidth="1"/>
    <col min="5638" max="5638" width="10" style="1" customWidth="1"/>
    <col min="5639" max="5639" width="18" style="1" customWidth="1"/>
    <col min="5640" max="5640" width="18.5703125" style="1" customWidth="1"/>
    <col min="5641" max="5644" width="0" style="1" hidden="1" customWidth="1"/>
    <col min="5645" max="5645" width="1.7109375" style="1" customWidth="1"/>
    <col min="5646" max="5646" width="19.42578125" style="1" customWidth="1"/>
    <col min="5647" max="5647" width="18.5703125" style="1" customWidth="1"/>
    <col min="5648" max="5648" width="16.140625" style="1" bestFit="1" customWidth="1"/>
    <col min="5649" max="5678" width="13" style="1" customWidth="1"/>
    <col min="5679" max="5888" width="9.140625" style="1"/>
    <col min="5889" max="5889" width="9.42578125" style="1" customWidth="1"/>
    <col min="5890" max="5890" width="10.7109375" style="1" bestFit="1" customWidth="1"/>
    <col min="5891" max="5891" width="14.7109375" style="1" customWidth="1"/>
    <col min="5892" max="5892" width="55.7109375" style="1" customWidth="1"/>
    <col min="5893" max="5893" width="6.42578125" style="1" bestFit="1" customWidth="1"/>
    <col min="5894" max="5894" width="10" style="1" customWidth="1"/>
    <col min="5895" max="5895" width="18" style="1" customWidth="1"/>
    <col min="5896" max="5896" width="18.5703125" style="1" customWidth="1"/>
    <col min="5897" max="5900" width="0" style="1" hidden="1" customWidth="1"/>
    <col min="5901" max="5901" width="1.7109375" style="1" customWidth="1"/>
    <col min="5902" max="5902" width="19.42578125" style="1" customWidth="1"/>
    <col min="5903" max="5903" width="18.5703125" style="1" customWidth="1"/>
    <col min="5904" max="5904" width="16.140625" style="1" bestFit="1" customWidth="1"/>
    <col min="5905" max="5934" width="13" style="1" customWidth="1"/>
    <col min="5935" max="6144" width="9.140625" style="1"/>
    <col min="6145" max="6145" width="9.42578125" style="1" customWidth="1"/>
    <col min="6146" max="6146" width="10.7109375" style="1" bestFit="1" customWidth="1"/>
    <col min="6147" max="6147" width="14.7109375" style="1" customWidth="1"/>
    <col min="6148" max="6148" width="55.7109375" style="1" customWidth="1"/>
    <col min="6149" max="6149" width="6.42578125" style="1" bestFit="1" customWidth="1"/>
    <col min="6150" max="6150" width="10" style="1" customWidth="1"/>
    <col min="6151" max="6151" width="18" style="1" customWidth="1"/>
    <col min="6152" max="6152" width="18.5703125" style="1" customWidth="1"/>
    <col min="6153" max="6156" width="0" style="1" hidden="1" customWidth="1"/>
    <col min="6157" max="6157" width="1.7109375" style="1" customWidth="1"/>
    <col min="6158" max="6158" width="19.42578125" style="1" customWidth="1"/>
    <col min="6159" max="6159" width="18.5703125" style="1" customWidth="1"/>
    <col min="6160" max="6160" width="16.140625" style="1" bestFit="1" customWidth="1"/>
    <col min="6161" max="6190" width="13" style="1" customWidth="1"/>
    <col min="6191" max="6400" width="9.140625" style="1"/>
    <col min="6401" max="6401" width="9.42578125" style="1" customWidth="1"/>
    <col min="6402" max="6402" width="10.7109375" style="1" bestFit="1" customWidth="1"/>
    <col min="6403" max="6403" width="14.7109375" style="1" customWidth="1"/>
    <col min="6404" max="6404" width="55.7109375" style="1" customWidth="1"/>
    <col min="6405" max="6405" width="6.42578125" style="1" bestFit="1" customWidth="1"/>
    <col min="6406" max="6406" width="10" style="1" customWidth="1"/>
    <col min="6407" max="6407" width="18" style="1" customWidth="1"/>
    <col min="6408" max="6408" width="18.5703125" style="1" customWidth="1"/>
    <col min="6409" max="6412" width="0" style="1" hidden="1" customWidth="1"/>
    <col min="6413" max="6413" width="1.7109375" style="1" customWidth="1"/>
    <col min="6414" max="6414" width="19.42578125" style="1" customWidth="1"/>
    <col min="6415" max="6415" width="18.5703125" style="1" customWidth="1"/>
    <col min="6416" max="6416" width="16.140625" style="1" bestFit="1" customWidth="1"/>
    <col min="6417" max="6446" width="13" style="1" customWidth="1"/>
    <col min="6447" max="6656" width="9.140625" style="1"/>
    <col min="6657" max="6657" width="9.42578125" style="1" customWidth="1"/>
    <col min="6658" max="6658" width="10.7109375" style="1" bestFit="1" customWidth="1"/>
    <col min="6659" max="6659" width="14.7109375" style="1" customWidth="1"/>
    <col min="6660" max="6660" width="55.7109375" style="1" customWidth="1"/>
    <col min="6661" max="6661" width="6.42578125" style="1" bestFit="1" customWidth="1"/>
    <col min="6662" max="6662" width="10" style="1" customWidth="1"/>
    <col min="6663" max="6663" width="18" style="1" customWidth="1"/>
    <col min="6664" max="6664" width="18.5703125" style="1" customWidth="1"/>
    <col min="6665" max="6668" width="0" style="1" hidden="1" customWidth="1"/>
    <col min="6669" max="6669" width="1.7109375" style="1" customWidth="1"/>
    <col min="6670" max="6670" width="19.42578125" style="1" customWidth="1"/>
    <col min="6671" max="6671" width="18.5703125" style="1" customWidth="1"/>
    <col min="6672" max="6672" width="16.140625" style="1" bestFit="1" customWidth="1"/>
    <col min="6673" max="6702" width="13" style="1" customWidth="1"/>
    <col min="6703" max="6912" width="9.140625" style="1"/>
    <col min="6913" max="6913" width="9.42578125" style="1" customWidth="1"/>
    <col min="6914" max="6914" width="10.7109375" style="1" bestFit="1" customWidth="1"/>
    <col min="6915" max="6915" width="14.7109375" style="1" customWidth="1"/>
    <col min="6916" max="6916" width="55.7109375" style="1" customWidth="1"/>
    <col min="6917" max="6917" width="6.42578125" style="1" bestFit="1" customWidth="1"/>
    <col min="6918" max="6918" width="10" style="1" customWidth="1"/>
    <col min="6919" max="6919" width="18" style="1" customWidth="1"/>
    <col min="6920" max="6920" width="18.5703125" style="1" customWidth="1"/>
    <col min="6921" max="6924" width="0" style="1" hidden="1" customWidth="1"/>
    <col min="6925" max="6925" width="1.7109375" style="1" customWidth="1"/>
    <col min="6926" max="6926" width="19.42578125" style="1" customWidth="1"/>
    <col min="6927" max="6927" width="18.5703125" style="1" customWidth="1"/>
    <col min="6928" max="6928" width="16.140625" style="1" bestFit="1" customWidth="1"/>
    <col min="6929" max="6958" width="13" style="1" customWidth="1"/>
    <col min="6959" max="7168" width="9.140625" style="1"/>
    <col min="7169" max="7169" width="9.42578125" style="1" customWidth="1"/>
    <col min="7170" max="7170" width="10.7109375" style="1" bestFit="1" customWidth="1"/>
    <col min="7171" max="7171" width="14.7109375" style="1" customWidth="1"/>
    <col min="7172" max="7172" width="55.7109375" style="1" customWidth="1"/>
    <col min="7173" max="7173" width="6.42578125" style="1" bestFit="1" customWidth="1"/>
    <col min="7174" max="7174" width="10" style="1" customWidth="1"/>
    <col min="7175" max="7175" width="18" style="1" customWidth="1"/>
    <col min="7176" max="7176" width="18.5703125" style="1" customWidth="1"/>
    <col min="7177" max="7180" width="0" style="1" hidden="1" customWidth="1"/>
    <col min="7181" max="7181" width="1.7109375" style="1" customWidth="1"/>
    <col min="7182" max="7182" width="19.42578125" style="1" customWidth="1"/>
    <col min="7183" max="7183" width="18.5703125" style="1" customWidth="1"/>
    <col min="7184" max="7184" width="16.140625" style="1" bestFit="1" customWidth="1"/>
    <col min="7185" max="7214" width="13" style="1" customWidth="1"/>
    <col min="7215" max="7424" width="9.140625" style="1"/>
    <col min="7425" max="7425" width="9.42578125" style="1" customWidth="1"/>
    <col min="7426" max="7426" width="10.7109375" style="1" bestFit="1" customWidth="1"/>
    <col min="7427" max="7427" width="14.7109375" style="1" customWidth="1"/>
    <col min="7428" max="7428" width="55.7109375" style="1" customWidth="1"/>
    <col min="7429" max="7429" width="6.42578125" style="1" bestFit="1" customWidth="1"/>
    <col min="7430" max="7430" width="10" style="1" customWidth="1"/>
    <col min="7431" max="7431" width="18" style="1" customWidth="1"/>
    <col min="7432" max="7432" width="18.5703125" style="1" customWidth="1"/>
    <col min="7433" max="7436" width="0" style="1" hidden="1" customWidth="1"/>
    <col min="7437" max="7437" width="1.7109375" style="1" customWidth="1"/>
    <col min="7438" max="7438" width="19.42578125" style="1" customWidth="1"/>
    <col min="7439" max="7439" width="18.5703125" style="1" customWidth="1"/>
    <col min="7440" max="7440" width="16.140625" style="1" bestFit="1" customWidth="1"/>
    <col min="7441" max="7470" width="13" style="1" customWidth="1"/>
    <col min="7471" max="7680" width="9.140625" style="1"/>
    <col min="7681" max="7681" width="9.42578125" style="1" customWidth="1"/>
    <col min="7682" max="7682" width="10.7109375" style="1" bestFit="1" customWidth="1"/>
    <col min="7683" max="7683" width="14.7109375" style="1" customWidth="1"/>
    <col min="7684" max="7684" width="55.7109375" style="1" customWidth="1"/>
    <col min="7685" max="7685" width="6.42578125" style="1" bestFit="1" customWidth="1"/>
    <col min="7686" max="7686" width="10" style="1" customWidth="1"/>
    <col min="7687" max="7687" width="18" style="1" customWidth="1"/>
    <col min="7688" max="7688" width="18.5703125" style="1" customWidth="1"/>
    <col min="7689" max="7692" width="0" style="1" hidden="1" customWidth="1"/>
    <col min="7693" max="7693" width="1.7109375" style="1" customWidth="1"/>
    <col min="7694" max="7694" width="19.42578125" style="1" customWidth="1"/>
    <col min="7695" max="7695" width="18.5703125" style="1" customWidth="1"/>
    <col min="7696" max="7696" width="16.140625" style="1" bestFit="1" customWidth="1"/>
    <col min="7697" max="7726" width="13" style="1" customWidth="1"/>
    <col min="7727" max="7936" width="9.140625" style="1"/>
    <col min="7937" max="7937" width="9.42578125" style="1" customWidth="1"/>
    <col min="7938" max="7938" width="10.7109375" style="1" bestFit="1" customWidth="1"/>
    <col min="7939" max="7939" width="14.7109375" style="1" customWidth="1"/>
    <col min="7940" max="7940" width="55.7109375" style="1" customWidth="1"/>
    <col min="7941" max="7941" width="6.42578125" style="1" bestFit="1" customWidth="1"/>
    <col min="7942" max="7942" width="10" style="1" customWidth="1"/>
    <col min="7943" max="7943" width="18" style="1" customWidth="1"/>
    <col min="7944" max="7944" width="18.5703125" style="1" customWidth="1"/>
    <col min="7945" max="7948" width="0" style="1" hidden="1" customWidth="1"/>
    <col min="7949" max="7949" width="1.7109375" style="1" customWidth="1"/>
    <col min="7950" max="7950" width="19.42578125" style="1" customWidth="1"/>
    <col min="7951" max="7951" width="18.5703125" style="1" customWidth="1"/>
    <col min="7952" max="7952" width="16.140625" style="1" bestFit="1" customWidth="1"/>
    <col min="7953" max="7982" width="13" style="1" customWidth="1"/>
    <col min="7983" max="8192" width="9.140625" style="1"/>
    <col min="8193" max="8193" width="9.42578125" style="1" customWidth="1"/>
    <col min="8194" max="8194" width="10.7109375" style="1" bestFit="1" customWidth="1"/>
    <col min="8195" max="8195" width="14.7109375" style="1" customWidth="1"/>
    <col min="8196" max="8196" width="55.7109375" style="1" customWidth="1"/>
    <col min="8197" max="8197" width="6.42578125" style="1" bestFit="1" customWidth="1"/>
    <col min="8198" max="8198" width="10" style="1" customWidth="1"/>
    <col min="8199" max="8199" width="18" style="1" customWidth="1"/>
    <col min="8200" max="8200" width="18.5703125" style="1" customWidth="1"/>
    <col min="8201" max="8204" width="0" style="1" hidden="1" customWidth="1"/>
    <col min="8205" max="8205" width="1.7109375" style="1" customWidth="1"/>
    <col min="8206" max="8206" width="19.42578125" style="1" customWidth="1"/>
    <col min="8207" max="8207" width="18.5703125" style="1" customWidth="1"/>
    <col min="8208" max="8208" width="16.140625" style="1" bestFit="1" customWidth="1"/>
    <col min="8209" max="8238" width="13" style="1" customWidth="1"/>
    <col min="8239" max="8448" width="9.140625" style="1"/>
    <col min="8449" max="8449" width="9.42578125" style="1" customWidth="1"/>
    <col min="8450" max="8450" width="10.7109375" style="1" bestFit="1" customWidth="1"/>
    <col min="8451" max="8451" width="14.7109375" style="1" customWidth="1"/>
    <col min="8452" max="8452" width="55.7109375" style="1" customWidth="1"/>
    <col min="8453" max="8453" width="6.42578125" style="1" bestFit="1" customWidth="1"/>
    <col min="8454" max="8454" width="10" style="1" customWidth="1"/>
    <col min="8455" max="8455" width="18" style="1" customWidth="1"/>
    <col min="8456" max="8456" width="18.5703125" style="1" customWidth="1"/>
    <col min="8457" max="8460" width="0" style="1" hidden="1" customWidth="1"/>
    <col min="8461" max="8461" width="1.7109375" style="1" customWidth="1"/>
    <col min="8462" max="8462" width="19.42578125" style="1" customWidth="1"/>
    <col min="8463" max="8463" width="18.5703125" style="1" customWidth="1"/>
    <col min="8464" max="8464" width="16.140625" style="1" bestFit="1" customWidth="1"/>
    <col min="8465" max="8494" width="13" style="1" customWidth="1"/>
    <col min="8495" max="8704" width="9.140625" style="1"/>
    <col min="8705" max="8705" width="9.42578125" style="1" customWidth="1"/>
    <col min="8706" max="8706" width="10.7109375" style="1" bestFit="1" customWidth="1"/>
    <col min="8707" max="8707" width="14.7109375" style="1" customWidth="1"/>
    <col min="8708" max="8708" width="55.7109375" style="1" customWidth="1"/>
    <col min="8709" max="8709" width="6.42578125" style="1" bestFit="1" customWidth="1"/>
    <col min="8710" max="8710" width="10" style="1" customWidth="1"/>
    <col min="8711" max="8711" width="18" style="1" customWidth="1"/>
    <col min="8712" max="8712" width="18.5703125" style="1" customWidth="1"/>
    <col min="8713" max="8716" width="0" style="1" hidden="1" customWidth="1"/>
    <col min="8717" max="8717" width="1.7109375" style="1" customWidth="1"/>
    <col min="8718" max="8718" width="19.42578125" style="1" customWidth="1"/>
    <col min="8719" max="8719" width="18.5703125" style="1" customWidth="1"/>
    <col min="8720" max="8720" width="16.140625" style="1" bestFit="1" customWidth="1"/>
    <col min="8721" max="8750" width="13" style="1" customWidth="1"/>
    <col min="8751" max="8960" width="9.140625" style="1"/>
    <col min="8961" max="8961" width="9.42578125" style="1" customWidth="1"/>
    <col min="8962" max="8962" width="10.7109375" style="1" bestFit="1" customWidth="1"/>
    <col min="8963" max="8963" width="14.7109375" style="1" customWidth="1"/>
    <col min="8964" max="8964" width="55.7109375" style="1" customWidth="1"/>
    <col min="8965" max="8965" width="6.42578125" style="1" bestFit="1" customWidth="1"/>
    <col min="8966" max="8966" width="10" style="1" customWidth="1"/>
    <col min="8967" max="8967" width="18" style="1" customWidth="1"/>
    <col min="8968" max="8968" width="18.5703125" style="1" customWidth="1"/>
    <col min="8969" max="8972" width="0" style="1" hidden="1" customWidth="1"/>
    <col min="8973" max="8973" width="1.7109375" style="1" customWidth="1"/>
    <col min="8974" max="8974" width="19.42578125" style="1" customWidth="1"/>
    <col min="8975" max="8975" width="18.5703125" style="1" customWidth="1"/>
    <col min="8976" max="8976" width="16.140625" style="1" bestFit="1" customWidth="1"/>
    <col min="8977" max="9006" width="13" style="1" customWidth="1"/>
    <col min="9007" max="9216" width="9.140625" style="1"/>
    <col min="9217" max="9217" width="9.42578125" style="1" customWidth="1"/>
    <col min="9218" max="9218" width="10.7109375" style="1" bestFit="1" customWidth="1"/>
    <col min="9219" max="9219" width="14.7109375" style="1" customWidth="1"/>
    <col min="9220" max="9220" width="55.7109375" style="1" customWidth="1"/>
    <col min="9221" max="9221" width="6.42578125" style="1" bestFit="1" customWidth="1"/>
    <col min="9222" max="9222" width="10" style="1" customWidth="1"/>
    <col min="9223" max="9223" width="18" style="1" customWidth="1"/>
    <col min="9224" max="9224" width="18.5703125" style="1" customWidth="1"/>
    <col min="9225" max="9228" width="0" style="1" hidden="1" customWidth="1"/>
    <col min="9229" max="9229" width="1.7109375" style="1" customWidth="1"/>
    <col min="9230" max="9230" width="19.42578125" style="1" customWidth="1"/>
    <col min="9231" max="9231" width="18.5703125" style="1" customWidth="1"/>
    <col min="9232" max="9232" width="16.140625" style="1" bestFit="1" customWidth="1"/>
    <col min="9233" max="9262" width="13" style="1" customWidth="1"/>
    <col min="9263" max="9472" width="9.140625" style="1"/>
    <col min="9473" max="9473" width="9.42578125" style="1" customWidth="1"/>
    <col min="9474" max="9474" width="10.7109375" style="1" bestFit="1" customWidth="1"/>
    <col min="9475" max="9475" width="14.7109375" style="1" customWidth="1"/>
    <col min="9476" max="9476" width="55.7109375" style="1" customWidth="1"/>
    <col min="9477" max="9477" width="6.42578125" style="1" bestFit="1" customWidth="1"/>
    <col min="9478" max="9478" width="10" style="1" customWidth="1"/>
    <col min="9479" max="9479" width="18" style="1" customWidth="1"/>
    <col min="9480" max="9480" width="18.5703125" style="1" customWidth="1"/>
    <col min="9481" max="9484" width="0" style="1" hidden="1" customWidth="1"/>
    <col min="9485" max="9485" width="1.7109375" style="1" customWidth="1"/>
    <col min="9486" max="9486" width="19.42578125" style="1" customWidth="1"/>
    <col min="9487" max="9487" width="18.5703125" style="1" customWidth="1"/>
    <col min="9488" max="9488" width="16.140625" style="1" bestFit="1" customWidth="1"/>
    <col min="9489" max="9518" width="13" style="1" customWidth="1"/>
    <col min="9519" max="9728" width="9.140625" style="1"/>
    <col min="9729" max="9729" width="9.42578125" style="1" customWidth="1"/>
    <col min="9730" max="9730" width="10.7109375" style="1" bestFit="1" customWidth="1"/>
    <col min="9731" max="9731" width="14.7109375" style="1" customWidth="1"/>
    <col min="9732" max="9732" width="55.7109375" style="1" customWidth="1"/>
    <col min="9733" max="9733" width="6.42578125" style="1" bestFit="1" customWidth="1"/>
    <col min="9734" max="9734" width="10" style="1" customWidth="1"/>
    <col min="9735" max="9735" width="18" style="1" customWidth="1"/>
    <col min="9736" max="9736" width="18.5703125" style="1" customWidth="1"/>
    <col min="9737" max="9740" width="0" style="1" hidden="1" customWidth="1"/>
    <col min="9741" max="9741" width="1.7109375" style="1" customWidth="1"/>
    <col min="9742" max="9742" width="19.42578125" style="1" customWidth="1"/>
    <col min="9743" max="9743" width="18.5703125" style="1" customWidth="1"/>
    <col min="9744" max="9744" width="16.140625" style="1" bestFit="1" customWidth="1"/>
    <col min="9745" max="9774" width="13" style="1" customWidth="1"/>
    <col min="9775" max="9984" width="9.140625" style="1"/>
    <col min="9985" max="9985" width="9.42578125" style="1" customWidth="1"/>
    <col min="9986" max="9986" width="10.7109375" style="1" bestFit="1" customWidth="1"/>
    <col min="9987" max="9987" width="14.7109375" style="1" customWidth="1"/>
    <col min="9988" max="9988" width="55.7109375" style="1" customWidth="1"/>
    <col min="9989" max="9989" width="6.42578125" style="1" bestFit="1" customWidth="1"/>
    <col min="9990" max="9990" width="10" style="1" customWidth="1"/>
    <col min="9991" max="9991" width="18" style="1" customWidth="1"/>
    <col min="9992" max="9992" width="18.5703125" style="1" customWidth="1"/>
    <col min="9993" max="9996" width="0" style="1" hidden="1" customWidth="1"/>
    <col min="9997" max="9997" width="1.7109375" style="1" customWidth="1"/>
    <col min="9998" max="9998" width="19.42578125" style="1" customWidth="1"/>
    <col min="9999" max="9999" width="18.5703125" style="1" customWidth="1"/>
    <col min="10000" max="10000" width="16.140625" style="1" bestFit="1" customWidth="1"/>
    <col min="10001" max="10030" width="13" style="1" customWidth="1"/>
    <col min="10031" max="10240" width="9.140625" style="1"/>
    <col min="10241" max="10241" width="9.42578125" style="1" customWidth="1"/>
    <col min="10242" max="10242" width="10.7109375" style="1" bestFit="1" customWidth="1"/>
    <col min="10243" max="10243" width="14.7109375" style="1" customWidth="1"/>
    <col min="10244" max="10244" width="55.7109375" style="1" customWidth="1"/>
    <col min="10245" max="10245" width="6.42578125" style="1" bestFit="1" customWidth="1"/>
    <col min="10246" max="10246" width="10" style="1" customWidth="1"/>
    <col min="10247" max="10247" width="18" style="1" customWidth="1"/>
    <col min="10248" max="10248" width="18.5703125" style="1" customWidth="1"/>
    <col min="10249" max="10252" width="0" style="1" hidden="1" customWidth="1"/>
    <col min="10253" max="10253" width="1.7109375" style="1" customWidth="1"/>
    <col min="10254" max="10254" width="19.42578125" style="1" customWidth="1"/>
    <col min="10255" max="10255" width="18.5703125" style="1" customWidth="1"/>
    <col min="10256" max="10256" width="16.140625" style="1" bestFit="1" customWidth="1"/>
    <col min="10257" max="10286" width="13" style="1" customWidth="1"/>
    <col min="10287" max="10496" width="9.140625" style="1"/>
    <col min="10497" max="10497" width="9.42578125" style="1" customWidth="1"/>
    <col min="10498" max="10498" width="10.7109375" style="1" bestFit="1" customWidth="1"/>
    <col min="10499" max="10499" width="14.7109375" style="1" customWidth="1"/>
    <col min="10500" max="10500" width="55.7109375" style="1" customWidth="1"/>
    <col min="10501" max="10501" width="6.42578125" style="1" bestFit="1" customWidth="1"/>
    <col min="10502" max="10502" width="10" style="1" customWidth="1"/>
    <col min="10503" max="10503" width="18" style="1" customWidth="1"/>
    <col min="10504" max="10504" width="18.5703125" style="1" customWidth="1"/>
    <col min="10505" max="10508" width="0" style="1" hidden="1" customWidth="1"/>
    <col min="10509" max="10509" width="1.7109375" style="1" customWidth="1"/>
    <col min="10510" max="10510" width="19.42578125" style="1" customWidth="1"/>
    <col min="10511" max="10511" width="18.5703125" style="1" customWidth="1"/>
    <col min="10512" max="10512" width="16.140625" style="1" bestFit="1" customWidth="1"/>
    <col min="10513" max="10542" width="13" style="1" customWidth="1"/>
    <col min="10543" max="10752" width="9.140625" style="1"/>
    <col min="10753" max="10753" width="9.42578125" style="1" customWidth="1"/>
    <col min="10754" max="10754" width="10.7109375" style="1" bestFit="1" customWidth="1"/>
    <col min="10755" max="10755" width="14.7109375" style="1" customWidth="1"/>
    <col min="10756" max="10756" width="55.7109375" style="1" customWidth="1"/>
    <col min="10757" max="10757" width="6.42578125" style="1" bestFit="1" customWidth="1"/>
    <col min="10758" max="10758" width="10" style="1" customWidth="1"/>
    <col min="10759" max="10759" width="18" style="1" customWidth="1"/>
    <col min="10760" max="10760" width="18.5703125" style="1" customWidth="1"/>
    <col min="10761" max="10764" width="0" style="1" hidden="1" customWidth="1"/>
    <col min="10765" max="10765" width="1.7109375" style="1" customWidth="1"/>
    <col min="10766" max="10766" width="19.42578125" style="1" customWidth="1"/>
    <col min="10767" max="10767" width="18.5703125" style="1" customWidth="1"/>
    <col min="10768" max="10768" width="16.140625" style="1" bestFit="1" customWidth="1"/>
    <col min="10769" max="10798" width="13" style="1" customWidth="1"/>
    <col min="10799" max="11008" width="9.140625" style="1"/>
    <col min="11009" max="11009" width="9.42578125" style="1" customWidth="1"/>
    <col min="11010" max="11010" width="10.7109375" style="1" bestFit="1" customWidth="1"/>
    <col min="11011" max="11011" width="14.7109375" style="1" customWidth="1"/>
    <col min="11012" max="11012" width="55.7109375" style="1" customWidth="1"/>
    <col min="11013" max="11013" width="6.42578125" style="1" bestFit="1" customWidth="1"/>
    <col min="11014" max="11014" width="10" style="1" customWidth="1"/>
    <col min="11015" max="11015" width="18" style="1" customWidth="1"/>
    <col min="11016" max="11016" width="18.5703125" style="1" customWidth="1"/>
    <col min="11017" max="11020" width="0" style="1" hidden="1" customWidth="1"/>
    <col min="11021" max="11021" width="1.7109375" style="1" customWidth="1"/>
    <col min="11022" max="11022" width="19.42578125" style="1" customWidth="1"/>
    <col min="11023" max="11023" width="18.5703125" style="1" customWidth="1"/>
    <col min="11024" max="11024" width="16.140625" style="1" bestFit="1" customWidth="1"/>
    <col min="11025" max="11054" width="13" style="1" customWidth="1"/>
    <col min="11055" max="11264" width="9.140625" style="1"/>
    <col min="11265" max="11265" width="9.42578125" style="1" customWidth="1"/>
    <col min="11266" max="11266" width="10.7109375" style="1" bestFit="1" customWidth="1"/>
    <col min="11267" max="11267" width="14.7109375" style="1" customWidth="1"/>
    <col min="11268" max="11268" width="55.7109375" style="1" customWidth="1"/>
    <col min="11269" max="11269" width="6.42578125" style="1" bestFit="1" customWidth="1"/>
    <col min="11270" max="11270" width="10" style="1" customWidth="1"/>
    <col min="11271" max="11271" width="18" style="1" customWidth="1"/>
    <col min="11272" max="11272" width="18.5703125" style="1" customWidth="1"/>
    <col min="11273" max="11276" width="0" style="1" hidden="1" customWidth="1"/>
    <col min="11277" max="11277" width="1.7109375" style="1" customWidth="1"/>
    <col min="11278" max="11278" width="19.42578125" style="1" customWidth="1"/>
    <col min="11279" max="11279" width="18.5703125" style="1" customWidth="1"/>
    <col min="11280" max="11280" width="16.140625" style="1" bestFit="1" customWidth="1"/>
    <col min="11281" max="11310" width="13" style="1" customWidth="1"/>
    <col min="11311" max="11520" width="9.140625" style="1"/>
    <col min="11521" max="11521" width="9.42578125" style="1" customWidth="1"/>
    <col min="11522" max="11522" width="10.7109375" style="1" bestFit="1" customWidth="1"/>
    <col min="11523" max="11523" width="14.7109375" style="1" customWidth="1"/>
    <col min="11524" max="11524" width="55.7109375" style="1" customWidth="1"/>
    <col min="11525" max="11525" width="6.42578125" style="1" bestFit="1" customWidth="1"/>
    <col min="11526" max="11526" width="10" style="1" customWidth="1"/>
    <col min="11527" max="11527" width="18" style="1" customWidth="1"/>
    <col min="11528" max="11528" width="18.5703125" style="1" customWidth="1"/>
    <col min="11529" max="11532" width="0" style="1" hidden="1" customWidth="1"/>
    <col min="11533" max="11533" width="1.7109375" style="1" customWidth="1"/>
    <col min="11534" max="11534" width="19.42578125" style="1" customWidth="1"/>
    <col min="11535" max="11535" width="18.5703125" style="1" customWidth="1"/>
    <col min="11536" max="11536" width="16.140625" style="1" bestFit="1" customWidth="1"/>
    <col min="11537" max="11566" width="13" style="1" customWidth="1"/>
    <col min="11567" max="11776" width="9.140625" style="1"/>
    <col min="11777" max="11777" width="9.42578125" style="1" customWidth="1"/>
    <col min="11778" max="11778" width="10.7109375" style="1" bestFit="1" customWidth="1"/>
    <col min="11779" max="11779" width="14.7109375" style="1" customWidth="1"/>
    <col min="11780" max="11780" width="55.7109375" style="1" customWidth="1"/>
    <col min="11781" max="11781" width="6.42578125" style="1" bestFit="1" customWidth="1"/>
    <col min="11782" max="11782" width="10" style="1" customWidth="1"/>
    <col min="11783" max="11783" width="18" style="1" customWidth="1"/>
    <col min="11784" max="11784" width="18.5703125" style="1" customWidth="1"/>
    <col min="11785" max="11788" width="0" style="1" hidden="1" customWidth="1"/>
    <col min="11789" max="11789" width="1.7109375" style="1" customWidth="1"/>
    <col min="11790" max="11790" width="19.42578125" style="1" customWidth="1"/>
    <col min="11791" max="11791" width="18.5703125" style="1" customWidth="1"/>
    <col min="11792" max="11792" width="16.140625" style="1" bestFit="1" customWidth="1"/>
    <col min="11793" max="11822" width="13" style="1" customWidth="1"/>
    <col min="11823" max="12032" width="9.140625" style="1"/>
    <col min="12033" max="12033" width="9.42578125" style="1" customWidth="1"/>
    <col min="12034" max="12034" width="10.7109375" style="1" bestFit="1" customWidth="1"/>
    <col min="12035" max="12035" width="14.7109375" style="1" customWidth="1"/>
    <col min="12036" max="12036" width="55.7109375" style="1" customWidth="1"/>
    <col min="12037" max="12037" width="6.42578125" style="1" bestFit="1" customWidth="1"/>
    <col min="12038" max="12038" width="10" style="1" customWidth="1"/>
    <col min="12039" max="12039" width="18" style="1" customWidth="1"/>
    <col min="12040" max="12040" width="18.5703125" style="1" customWidth="1"/>
    <col min="12041" max="12044" width="0" style="1" hidden="1" customWidth="1"/>
    <col min="12045" max="12045" width="1.7109375" style="1" customWidth="1"/>
    <col min="12046" max="12046" width="19.42578125" style="1" customWidth="1"/>
    <col min="12047" max="12047" width="18.5703125" style="1" customWidth="1"/>
    <col min="12048" max="12048" width="16.140625" style="1" bestFit="1" customWidth="1"/>
    <col min="12049" max="12078" width="13" style="1" customWidth="1"/>
    <col min="12079" max="12288" width="9.140625" style="1"/>
    <col min="12289" max="12289" width="9.42578125" style="1" customWidth="1"/>
    <col min="12290" max="12290" width="10.7109375" style="1" bestFit="1" customWidth="1"/>
    <col min="12291" max="12291" width="14.7109375" style="1" customWidth="1"/>
    <col min="12292" max="12292" width="55.7109375" style="1" customWidth="1"/>
    <col min="12293" max="12293" width="6.42578125" style="1" bestFit="1" customWidth="1"/>
    <col min="12294" max="12294" width="10" style="1" customWidth="1"/>
    <col min="12295" max="12295" width="18" style="1" customWidth="1"/>
    <col min="12296" max="12296" width="18.5703125" style="1" customWidth="1"/>
    <col min="12297" max="12300" width="0" style="1" hidden="1" customWidth="1"/>
    <col min="12301" max="12301" width="1.7109375" style="1" customWidth="1"/>
    <col min="12302" max="12302" width="19.42578125" style="1" customWidth="1"/>
    <col min="12303" max="12303" width="18.5703125" style="1" customWidth="1"/>
    <col min="12304" max="12304" width="16.140625" style="1" bestFit="1" customWidth="1"/>
    <col min="12305" max="12334" width="13" style="1" customWidth="1"/>
    <col min="12335" max="12544" width="9.140625" style="1"/>
    <col min="12545" max="12545" width="9.42578125" style="1" customWidth="1"/>
    <col min="12546" max="12546" width="10.7109375" style="1" bestFit="1" customWidth="1"/>
    <col min="12547" max="12547" width="14.7109375" style="1" customWidth="1"/>
    <col min="12548" max="12548" width="55.7109375" style="1" customWidth="1"/>
    <col min="12549" max="12549" width="6.42578125" style="1" bestFit="1" customWidth="1"/>
    <col min="12550" max="12550" width="10" style="1" customWidth="1"/>
    <col min="12551" max="12551" width="18" style="1" customWidth="1"/>
    <col min="12552" max="12552" width="18.5703125" style="1" customWidth="1"/>
    <col min="12553" max="12556" width="0" style="1" hidden="1" customWidth="1"/>
    <col min="12557" max="12557" width="1.7109375" style="1" customWidth="1"/>
    <col min="12558" max="12558" width="19.42578125" style="1" customWidth="1"/>
    <col min="12559" max="12559" width="18.5703125" style="1" customWidth="1"/>
    <col min="12560" max="12560" width="16.140625" style="1" bestFit="1" customWidth="1"/>
    <col min="12561" max="12590" width="13" style="1" customWidth="1"/>
    <col min="12591" max="12800" width="9.140625" style="1"/>
    <col min="12801" max="12801" width="9.42578125" style="1" customWidth="1"/>
    <col min="12802" max="12802" width="10.7109375" style="1" bestFit="1" customWidth="1"/>
    <col min="12803" max="12803" width="14.7109375" style="1" customWidth="1"/>
    <col min="12804" max="12804" width="55.7109375" style="1" customWidth="1"/>
    <col min="12805" max="12805" width="6.42578125" style="1" bestFit="1" customWidth="1"/>
    <col min="12806" max="12806" width="10" style="1" customWidth="1"/>
    <col min="12807" max="12807" width="18" style="1" customWidth="1"/>
    <col min="12808" max="12808" width="18.5703125" style="1" customWidth="1"/>
    <col min="12809" max="12812" width="0" style="1" hidden="1" customWidth="1"/>
    <col min="12813" max="12813" width="1.7109375" style="1" customWidth="1"/>
    <col min="12814" max="12814" width="19.42578125" style="1" customWidth="1"/>
    <col min="12815" max="12815" width="18.5703125" style="1" customWidth="1"/>
    <col min="12816" max="12816" width="16.140625" style="1" bestFit="1" customWidth="1"/>
    <col min="12817" max="12846" width="13" style="1" customWidth="1"/>
    <col min="12847" max="13056" width="9.140625" style="1"/>
    <col min="13057" max="13057" width="9.42578125" style="1" customWidth="1"/>
    <col min="13058" max="13058" width="10.7109375" style="1" bestFit="1" customWidth="1"/>
    <col min="13059" max="13059" width="14.7109375" style="1" customWidth="1"/>
    <col min="13060" max="13060" width="55.7109375" style="1" customWidth="1"/>
    <col min="13061" max="13061" width="6.42578125" style="1" bestFit="1" customWidth="1"/>
    <col min="13062" max="13062" width="10" style="1" customWidth="1"/>
    <col min="13063" max="13063" width="18" style="1" customWidth="1"/>
    <col min="13064" max="13064" width="18.5703125" style="1" customWidth="1"/>
    <col min="13065" max="13068" width="0" style="1" hidden="1" customWidth="1"/>
    <col min="13069" max="13069" width="1.7109375" style="1" customWidth="1"/>
    <col min="13070" max="13070" width="19.42578125" style="1" customWidth="1"/>
    <col min="13071" max="13071" width="18.5703125" style="1" customWidth="1"/>
    <col min="13072" max="13072" width="16.140625" style="1" bestFit="1" customWidth="1"/>
    <col min="13073" max="13102" width="13" style="1" customWidth="1"/>
    <col min="13103" max="13312" width="9.140625" style="1"/>
    <col min="13313" max="13313" width="9.42578125" style="1" customWidth="1"/>
    <col min="13314" max="13314" width="10.7109375" style="1" bestFit="1" customWidth="1"/>
    <col min="13315" max="13315" width="14.7109375" style="1" customWidth="1"/>
    <col min="13316" max="13316" width="55.7109375" style="1" customWidth="1"/>
    <col min="13317" max="13317" width="6.42578125" style="1" bestFit="1" customWidth="1"/>
    <col min="13318" max="13318" width="10" style="1" customWidth="1"/>
    <col min="13319" max="13319" width="18" style="1" customWidth="1"/>
    <col min="13320" max="13320" width="18.5703125" style="1" customWidth="1"/>
    <col min="13321" max="13324" width="0" style="1" hidden="1" customWidth="1"/>
    <col min="13325" max="13325" width="1.7109375" style="1" customWidth="1"/>
    <col min="13326" max="13326" width="19.42578125" style="1" customWidth="1"/>
    <col min="13327" max="13327" width="18.5703125" style="1" customWidth="1"/>
    <col min="13328" max="13328" width="16.140625" style="1" bestFit="1" customWidth="1"/>
    <col min="13329" max="13358" width="13" style="1" customWidth="1"/>
    <col min="13359" max="13568" width="9.140625" style="1"/>
    <col min="13569" max="13569" width="9.42578125" style="1" customWidth="1"/>
    <col min="13570" max="13570" width="10.7109375" style="1" bestFit="1" customWidth="1"/>
    <col min="13571" max="13571" width="14.7109375" style="1" customWidth="1"/>
    <col min="13572" max="13572" width="55.7109375" style="1" customWidth="1"/>
    <col min="13573" max="13573" width="6.42578125" style="1" bestFit="1" customWidth="1"/>
    <col min="13574" max="13574" width="10" style="1" customWidth="1"/>
    <col min="13575" max="13575" width="18" style="1" customWidth="1"/>
    <col min="13576" max="13576" width="18.5703125" style="1" customWidth="1"/>
    <col min="13577" max="13580" width="0" style="1" hidden="1" customWidth="1"/>
    <col min="13581" max="13581" width="1.7109375" style="1" customWidth="1"/>
    <col min="13582" max="13582" width="19.42578125" style="1" customWidth="1"/>
    <col min="13583" max="13583" width="18.5703125" style="1" customWidth="1"/>
    <col min="13584" max="13584" width="16.140625" style="1" bestFit="1" customWidth="1"/>
    <col min="13585" max="13614" width="13" style="1" customWidth="1"/>
    <col min="13615" max="13824" width="9.140625" style="1"/>
    <col min="13825" max="13825" width="9.42578125" style="1" customWidth="1"/>
    <col min="13826" max="13826" width="10.7109375" style="1" bestFit="1" customWidth="1"/>
    <col min="13827" max="13827" width="14.7109375" style="1" customWidth="1"/>
    <col min="13828" max="13828" width="55.7109375" style="1" customWidth="1"/>
    <col min="13829" max="13829" width="6.42578125" style="1" bestFit="1" customWidth="1"/>
    <col min="13830" max="13830" width="10" style="1" customWidth="1"/>
    <col min="13831" max="13831" width="18" style="1" customWidth="1"/>
    <col min="13832" max="13832" width="18.5703125" style="1" customWidth="1"/>
    <col min="13833" max="13836" width="0" style="1" hidden="1" customWidth="1"/>
    <col min="13837" max="13837" width="1.7109375" style="1" customWidth="1"/>
    <col min="13838" max="13838" width="19.42578125" style="1" customWidth="1"/>
    <col min="13839" max="13839" width="18.5703125" style="1" customWidth="1"/>
    <col min="13840" max="13840" width="16.140625" style="1" bestFit="1" customWidth="1"/>
    <col min="13841" max="13870" width="13" style="1" customWidth="1"/>
    <col min="13871" max="14080" width="9.140625" style="1"/>
    <col min="14081" max="14081" width="9.42578125" style="1" customWidth="1"/>
    <col min="14082" max="14082" width="10.7109375" style="1" bestFit="1" customWidth="1"/>
    <col min="14083" max="14083" width="14.7109375" style="1" customWidth="1"/>
    <col min="14084" max="14084" width="55.7109375" style="1" customWidth="1"/>
    <col min="14085" max="14085" width="6.42578125" style="1" bestFit="1" customWidth="1"/>
    <col min="14086" max="14086" width="10" style="1" customWidth="1"/>
    <col min="14087" max="14087" width="18" style="1" customWidth="1"/>
    <col min="14088" max="14088" width="18.5703125" style="1" customWidth="1"/>
    <col min="14089" max="14092" width="0" style="1" hidden="1" customWidth="1"/>
    <col min="14093" max="14093" width="1.7109375" style="1" customWidth="1"/>
    <col min="14094" max="14094" width="19.42578125" style="1" customWidth="1"/>
    <col min="14095" max="14095" width="18.5703125" style="1" customWidth="1"/>
    <col min="14096" max="14096" width="16.140625" style="1" bestFit="1" customWidth="1"/>
    <col min="14097" max="14126" width="13" style="1" customWidth="1"/>
    <col min="14127" max="14336" width="9.140625" style="1"/>
    <col min="14337" max="14337" width="9.42578125" style="1" customWidth="1"/>
    <col min="14338" max="14338" width="10.7109375" style="1" bestFit="1" customWidth="1"/>
    <col min="14339" max="14339" width="14.7109375" style="1" customWidth="1"/>
    <col min="14340" max="14340" width="55.7109375" style="1" customWidth="1"/>
    <col min="14341" max="14341" width="6.42578125" style="1" bestFit="1" customWidth="1"/>
    <col min="14342" max="14342" width="10" style="1" customWidth="1"/>
    <col min="14343" max="14343" width="18" style="1" customWidth="1"/>
    <col min="14344" max="14344" width="18.5703125" style="1" customWidth="1"/>
    <col min="14345" max="14348" width="0" style="1" hidden="1" customWidth="1"/>
    <col min="14349" max="14349" width="1.7109375" style="1" customWidth="1"/>
    <col min="14350" max="14350" width="19.42578125" style="1" customWidth="1"/>
    <col min="14351" max="14351" width="18.5703125" style="1" customWidth="1"/>
    <col min="14352" max="14352" width="16.140625" style="1" bestFit="1" customWidth="1"/>
    <col min="14353" max="14382" width="13" style="1" customWidth="1"/>
    <col min="14383" max="14592" width="9.140625" style="1"/>
    <col min="14593" max="14593" width="9.42578125" style="1" customWidth="1"/>
    <col min="14594" max="14594" width="10.7109375" style="1" bestFit="1" customWidth="1"/>
    <col min="14595" max="14595" width="14.7109375" style="1" customWidth="1"/>
    <col min="14596" max="14596" width="55.7109375" style="1" customWidth="1"/>
    <col min="14597" max="14597" width="6.42578125" style="1" bestFit="1" customWidth="1"/>
    <col min="14598" max="14598" width="10" style="1" customWidth="1"/>
    <col min="14599" max="14599" width="18" style="1" customWidth="1"/>
    <col min="14600" max="14600" width="18.5703125" style="1" customWidth="1"/>
    <col min="14601" max="14604" width="0" style="1" hidden="1" customWidth="1"/>
    <col min="14605" max="14605" width="1.7109375" style="1" customWidth="1"/>
    <col min="14606" max="14606" width="19.42578125" style="1" customWidth="1"/>
    <col min="14607" max="14607" width="18.5703125" style="1" customWidth="1"/>
    <col min="14608" max="14608" width="16.140625" style="1" bestFit="1" customWidth="1"/>
    <col min="14609" max="14638" width="13" style="1" customWidth="1"/>
    <col min="14639" max="14848" width="9.140625" style="1"/>
    <col min="14849" max="14849" width="9.42578125" style="1" customWidth="1"/>
    <col min="14850" max="14850" width="10.7109375" style="1" bestFit="1" customWidth="1"/>
    <col min="14851" max="14851" width="14.7109375" style="1" customWidth="1"/>
    <col min="14852" max="14852" width="55.7109375" style="1" customWidth="1"/>
    <col min="14853" max="14853" width="6.42578125" style="1" bestFit="1" customWidth="1"/>
    <col min="14854" max="14854" width="10" style="1" customWidth="1"/>
    <col min="14855" max="14855" width="18" style="1" customWidth="1"/>
    <col min="14856" max="14856" width="18.5703125" style="1" customWidth="1"/>
    <col min="14857" max="14860" width="0" style="1" hidden="1" customWidth="1"/>
    <col min="14861" max="14861" width="1.7109375" style="1" customWidth="1"/>
    <col min="14862" max="14862" width="19.42578125" style="1" customWidth="1"/>
    <col min="14863" max="14863" width="18.5703125" style="1" customWidth="1"/>
    <col min="14864" max="14864" width="16.140625" style="1" bestFit="1" customWidth="1"/>
    <col min="14865" max="14894" width="13" style="1" customWidth="1"/>
    <col min="14895" max="15104" width="9.140625" style="1"/>
    <col min="15105" max="15105" width="9.42578125" style="1" customWidth="1"/>
    <col min="15106" max="15106" width="10.7109375" style="1" bestFit="1" customWidth="1"/>
    <col min="15107" max="15107" width="14.7109375" style="1" customWidth="1"/>
    <col min="15108" max="15108" width="55.7109375" style="1" customWidth="1"/>
    <col min="15109" max="15109" width="6.42578125" style="1" bestFit="1" customWidth="1"/>
    <col min="15110" max="15110" width="10" style="1" customWidth="1"/>
    <col min="15111" max="15111" width="18" style="1" customWidth="1"/>
    <col min="15112" max="15112" width="18.5703125" style="1" customWidth="1"/>
    <col min="15113" max="15116" width="0" style="1" hidden="1" customWidth="1"/>
    <col min="15117" max="15117" width="1.7109375" style="1" customWidth="1"/>
    <col min="15118" max="15118" width="19.42578125" style="1" customWidth="1"/>
    <col min="15119" max="15119" width="18.5703125" style="1" customWidth="1"/>
    <col min="15120" max="15120" width="16.140625" style="1" bestFit="1" customWidth="1"/>
    <col min="15121" max="15150" width="13" style="1" customWidth="1"/>
    <col min="15151" max="15360" width="9.140625" style="1"/>
    <col min="15361" max="15361" width="9.42578125" style="1" customWidth="1"/>
    <col min="15362" max="15362" width="10.7109375" style="1" bestFit="1" customWidth="1"/>
    <col min="15363" max="15363" width="14.7109375" style="1" customWidth="1"/>
    <col min="15364" max="15364" width="55.7109375" style="1" customWidth="1"/>
    <col min="15365" max="15365" width="6.42578125" style="1" bestFit="1" customWidth="1"/>
    <col min="15366" max="15366" width="10" style="1" customWidth="1"/>
    <col min="15367" max="15367" width="18" style="1" customWidth="1"/>
    <col min="15368" max="15368" width="18.5703125" style="1" customWidth="1"/>
    <col min="15369" max="15372" width="0" style="1" hidden="1" customWidth="1"/>
    <col min="15373" max="15373" width="1.7109375" style="1" customWidth="1"/>
    <col min="15374" max="15374" width="19.42578125" style="1" customWidth="1"/>
    <col min="15375" max="15375" width="18.5703125" style="1" customWidth="1"/>
    <col min="15376" max="15376" width="16.140625" style="1" bestFit="1" customWidth="1"/>
    <col min="15377" max="15406" width="13" style="1" customWidth="1"/>
    <col min="15407" max="15616" width="9.140625" style="1"/>
    <col min="15617" max="15617" width="9.42578125" style="1" customWidth="1"/>
    <col min="15618" max="15618" width="10.7109375" style="1" bestFit="1" customWidth="1"/>
    <col min="15619" max="15619" width="14.7109375" style="1" customWidth="1"/>
    <col min="15620" max="15620" width="55.7109375" style="1" customWidth="1"/>
    <col min="15621" max="15621" width="6.42578125" style="1" bestFit="1" customWidth="1"/>
    <col min="15622" max="15622" width="10" style="1" customWidth="1"/>
    <col min="15623" max="15623" width="18" style="1" customWidth="1"/>
    <col min="15624" max="15624" width="18.5703125" style="1" customWidth="1"/>
    <col min="15625" max="15628" width="0" style="1" hidden="1" customWidth="1"/>
    <col min="15629" max="15629" width="1.7109375" style="1" customWidth="1"/>
    <col min="15630" max="15630" width="19.42578125" style="1" customWidth="1"/>
    <col min="15631" max="15631" width="18.5703125" style="1" customWidth="1"/>
    <col min="15632" max="15632" width="16.140625" style="1" bestFit="1" customWidth="1"/>
    <col min="15633" max="15662" width="13" style="1" customWidth="1"/>
    <col min="15663" max="15872" width="9.140625" style="1"/>
    <col min="15873" max="15873" width="9.42578125" style="1" customWidth="1"/>
    <col min="15874" max="15874" width="10.7109375" style="1" bestFit="1" customWidth="1"/>
    <col min="15875" max="15875" width="14.7109375" style="1" customWidth="1"/>
    <col min="15876" max="15876" width="55.7109375" style="1" customWidth="1"/>
    <col min="15877" max="15877" width="6.42578125" style="1" bestFit="1" customWidth="1"/>
    <col min="15878" max="15878" width="10" style="1" customWidth="1"/>
    <col min="15879" max="15879" width="18" style="1" customWidth="1"/>
    <col min="15880" max="15880" width="18.5703125" style="1" customWidth="1"/>
    <col min="15881" max="15884" width="0" style="1" hidden="1" customWidth="1"/>
    <col min="15885" max="15885" width="1.7109375" style="1" customWidth="1"/>
    <col min="15886" max="15886" width="19.42578125" style="1" customWidth="1"/>
    <col min="15887" max="15887" width="18.5703125" style="1" customWidth="1"/>
    <col min="15888" max="15888" width="16.140625" style="1" bestFit="1" customWidth="1"/>
    <col min="15889" max="15918" width="13" style="1" customWidth="1"/>
    <col min="15919" max="16128" width="9.140625" style="1"/>
    <col min="16129" max="16129" width="9.42578125" style="1" customWidth="1"/>
    <col min="16130" max="16130" width="10.7109375" style="1" bestFit="1" customWidth="1"/>
    <col min="16131" max="16131" width="14.7109375" style="1" customWidth="1"/>
    <col min="16132" max="16132" width="55.7109375" style="1" customWidth="1"/>
    <col min="16133" max="16133" width="6.42578125" style="1" bestFit="1" customWidth="1"/>
    <col min="16134" max="16134" width="10" style="1" customWidth="1"/>
    <col min="16135" max="16135" width="18" style="1" customWidth="1"/>
    <col min="16136" max="16136" width="18.5703125" style="1" customWidth="1"/>
    <col min="16137" max="16140" width="0" style="1" hidden="1" customWidth="1"/>
    <col min="16141" max="16141" width="1.7109375" style="1" customWidth="1"/>
    <col min="16142" max="16142" width="19.42578125" style="1" customWidth="1"/>
    <col min="16143" max="16143" width="18.5703125" style="1" customWidth="1"/>
    <col min="16144" max="16144" width="16.140625" style="1" bestFit="1" customWidth="1"/>
    <col min="16145" max="16174" width="13" style="1" customWidth="1"/>
    <col min="16175" max="16384" width="9.140625" style="1"/>
  </cols>
  <sheetData>
    <row r="1" spans="1:17" ht="23.25" customHeight="1" thickBot="1">
      <c r="A1" s="335" t="s">
        <v>0</v>
      </c>
      <c r="B1" s="336"/>
      <c r="C1" s="336"/>
      <c r="D1" s="336"/>
      <c r="E1" s="336"/>
      <c r="F1" s="336"/>
      <c r="G1" s="336"/>
      <c r="H1" s="337"/>
    </row>
    <row r="2" spans="1:17" ht="18.75" customHeight="1">
      <c r="A2" s="338" t="s">
        <v>287</v>
      </c>
      <c r="B2" s="339"/>
      <c r="C2" s="339"/>
      <c r="D2" s="339"/>
      <c r="E2" s="339"/>
      <c r="F2" s="339"/>
      <c r="G2" s="339"/>
      <c r="H2" s="340"/>
    </row>
    <row r="3" spans="1:17" ht="17.25" customHeight="1" thickBot="1">
      <c r="A3" s="341" t="s">
        <v>1</v>
      </c>
      <c r="B3" s="342"/>
      <c r="C3" s="342"/>
      <c r="D3" s="342"/>
      <c r="E3" s="342"/>
      <c r="F3" s="342"/>
      <c r="G3" s="342"/>
      <c r="H3" s="343"/>
    </row>
    <row r="4" spans="1:17" ht="15.75" thickBot="1">
      <c r="A4" s="344"/>
      <c r="B4" s="345"/>
      <c r="C4" s="345"/>
      <c r="D4" s="345"/>
      <c r="E4" s="345"/>
      <c r="F4" s="345"/>
      <c r="G4" s="345"/>
      <c r="H4" s="346"/>
    </row>
    <row r="5" spans="1:17" ht="17.25" customHeight="1">
      <c r="A5" s="313" t="s">
        <v>2</v>
      </c>
      <c r="B5" s="315" t="s">
        <v>288</v>
      </c>
      <c r="C5" s="316"/>
      <c r="D5" s="316"/>
      <c r="E5" s="317"/>
      <c r="F5" s="206" t="s">
        <v>3</v>
      </c>
      <c r="G5" s="347">
        <f>BDI!C37</f>
        <v>0.31822272094268889</v>
      </c>
      <c r="H5" s="348"/>
    </row>
    <row r="6" spans="1:17" ht="25.5">
      <c r="A6" s="314"/>
      <c r="B6" s="318"/>
      <c r="C6" s="319"/>
      <c r="D6" s="319"/>
      <c r="E6" s="320"/>
      <c r="F6" s="155" t="s">
        <v>666</v>
      </c>
      <c r="G6" s="311">
        <v>0.15570000000000001</v>
      </c>
      <c r="H6" s="312"/>
    </row>
    <row r="7" spans="1:17">
      <c r="A7" s="349" t="s">
        <v>4</v>
      </c>
      <c r="B7" s="350" t="s">
        <v>5</v>
      </c>
      <c r="C7" s="351"/>
      <c r="D7" s="351"/>
      <c r="E7" s="352"/>
      <c r="F7" s="155" t="s">
        <v>6</v>
      </c>
      <c r="G7" s="353">
        <v>45047</v>
      </c>
      <c r="H7" s="354"/>
    </row>
    <row r="8" spans="1:17">
      <c r="A8" s="349"/>
      <c r="B8" s="350" t="s">
        <v>451</v>
      </c>
      <c r="C8" s="351"/>
      <c r="D8" s="351"/>
      <c r="E8" s="352"/>
      <c r="F8" s="155" t="s">
        <v>6</v>
      </c>
      <c r="G8" s="353">
        <v>45047</v>
      </c>
      <c r="H8" s="354"/>
    </row>
    <row r="9" spans="1:17">
      <c r="A9" s="349"/>
      <c r="B9" s="350" t="s">
        <v>7</v>
      </c>
      <c r="C9" s="351"/>
      <c r="D9" s="351"/>
      <c r="E9" s="352"/>
      <c r="F9" s="155" t="s">
        <v>6</v>
      </c>
      <c r="G9" s="353">
        <v>44256</v>
      </c>
      <c r="H9" s="354"/>
    </row>
    <row r="10" spans="1:17" ht="12.75" customHeight="1" thickBot="1">
      <c r="A10" s="355"/>
      <c r="B10" s="356"/>
      <c r="C10" s="356"/>
      <c r="D10" s="356"/>
      <c r="E10" s="356"/>
      <c r="F10" s="356"/>
      <c r="G10" s="356"/>
      <c r="H10" s="357"/>
    </row>
    <row r="11" spans="1:17" ht="15.75" thickBot="1">
      <c r="A11" s="2" t="s">
        <v>8</v>
      </c>
      <c r="B11" s="2" t="s">
        <v>9</v>
      </c>
      <c r="C11" s="2" t="s">
        <v>10</v>
      </c>
      <c r="D11" s="2" t="s">
        <v>11</v>
      </c>
      <c r="E11" s="2" t="s">
        <v>12</v>
      </c>
      <c r="F11" s="3" t="s">
        <v>13</v>
      </c>
      <c r="G11" s="4" t="s">
        <v>14</v>
      </c>
      <c r="H11" s="4" t="s">
        <v>15</v>
      </c>
      <c r="I11" s="18" t="s">
        <v>227</v>
      </c>
    </row>
    <row r="12" spans="1:17" s="17" customFormat="1" ht="15">
      <c r="A12" s="46" t="s">
        <v>58</v>
      </c>
      <c r="B12" s="47"/>
      <c r="C12" s="47"/>
      <c r="D12" s="48" t="s">
        <v>16</v>
      </c>
      <c r="E12" s="47"/>
      <c r="F12" s="49"/>
      <c r="G12" s="156"/>
      <c r="H12" s="50"/>
      <c r="I12" s="51"/>
      <c r="J12" s="1"/>
      <c r="K12" s="1"/>
      <c r="L12" s="13"/>
      <c r="M12" s="1"/>
      <c r="N12" s="1"/>
      <c r="O12" s="1"/>
      <c r="P12" s="1"/>
      <c r="Q12" s="1"/>
    </row>
    <row r="13" spans="1:17" s="24" customFormat="1">
      <c r="A13" s="41" t="s">
        <v>17</v>
      </c>
      <c r="B13" s="52">
        <v>10501</v>
      </c>
      <c r="C13" s="42" t="s">
        <v>451</v>
      </c>
      <c r="D13" s="45" t="s">
        <v>20</v>
      </c>
      <c r="E13" s="43" t="s">
        <v>18</v>
      </c>
      <c r="F13" s="53">
        <f>'MEMÓRIA DE CALC.'!F7</f>
        <v>123.23</v>
      </c>
      <c r="G13" s="20">
        <f>ROUND(I13+(I13*$G$5),2)</f>
        <v>15.33</v>
      </c>
      <c r="H13" s="54">
        <f>ROUND(G13*F13,2)</f>
        <v>1889.12</v>
      </c>
      <c r="I13" s="55">
        <v>11.63</v>
      </c>
      <c r="J13" s="228">
        <f>H13/$H$133</f>
        <v>3.9965113032205913E-3</v>
      </c>
      <c r="K13" s="1"/>
      <c r="L13" s="13"/>
      <c r="M13" s="1"/>
      <c r="N13" s="5"/>
      <c r="O13" s="1"/>
      <c r="P13" s="1"/>
      <c r="Q13" s="1"/>
    </row>
    <row r="14" spans="1:17" s="25" customFormat="1" ht="15">
      <c r="A14" s="41" t="s">
        <v>19</v>
      </c>
      <c r="B14" s="52">
        <v>20305</v>
      </c>
      <c r="C14" s="42" t="s">
        <v>451</v>
      </c>
      <c r="D14" s="56" t="s">
        <v>567</v>
      </c>
      <c r="E14" s="57" t="s">
        <v>18</v>
      </c>
      <c r="F14" s="58">
        <f>'MEMÓRIA DE CALC.'!H10</f>
        <v>6</v>
      </c>
      <c r="G14" s="20">
        <f>ROUND(I14+(I14*$G$5),2)</f>
        <v>443.38</v>
      </c>
      <c r="H14" s="54">
        <f>ROUND(G14*F14,2)</f>
        <v>2660.28</v>
      </c>
      <c r="I14" s="59">
        <v>336.35</v>
      </c>
      <c r="J14" s="228">
        <f t="shared" ref="J14:J77" si="0">H14/$H$133</f>
        <v>5.6279321005185895E-3</v>
      </c>
      <c r="K14" s="60"/>
      <c r="L14" s="6"/>
      <c r="M14" s="6"/>
      <c r="N14" s="5"/>
      <c r="O14" s="6"/>
      <c r="P14" s="6"/>
      <c r="Q14" s="6"/>
    </row>
    <row r="15" spans="1:17" s="25" customFormat="1" ht="57">
      <c r="A15" s="41" t="s">
        <v>21</v>
      </c>
      <c r="B15" s="52">
        <v>20702</v>
      </c>
      <c r="C15" s="42" t="s">
        <v>451</v>
      </c>
      <c r="D15" s="56" t="s">
        <v>25</v>
      </c>
      <c r="E15" s="57" t="s">
        <v>18</v>
      </c>
      <c r="F15" s="58">
        <f>'MEMÓRIA DE CALC.'!H13</f>
        <v>10.9</v>
      </c>
      <c r="G15" s="20">
        <f>ROUND(I15+(I15*$G$5),2)</f>
        <v>845.64</v>
      </c>
      <c r="H15" s="54">
        <f>ROUND(G15*F15,2)</f>
        <v>9217.48</v>
      </c>
      <c r="I15" s="59">
        <v>641.5</v>
      </c>
      <c r="J15" s="228">
        <f t="shared" si="0"/>
        <v>1.9499959244097642E-2</v>
      </c>
      <c r="K15" s="60"/>
      <c r="L15" s="6"/>
      <c r="M15" s="6"/>
      <c r="N15" s="5"/>
      <c r="O15" s="6"/>
      <c r="P15" s="6"/>
      <c r="Q15" s="6"/>
    </row>
    <row r="16" spans="1:17" s="25" customFormat="1" ht="57">
      <c r="A16" s="41" t="s">
        <v>22</v>
      </c>
      <c r="B16" s="52">
        <v>20703</v>
      </c>
      <c r="C16" s="42" t="s">
        <v>451</v>
      </c>
      <c r="D16" s="56" t="s">
        <v>27</v>
      </c>
      <c r="E16" s="57" t="s">
        <v>28</v>
      </c>
      <c r="F16" s="58">
        <f>'MEMÓRIA DE CALC.'!H16</f>
        <v>10.9</v>
      </c>
      <c r="G16" s="20">
        <f>ROUND(I16+(I16*$G$5),2)</f>
        <v>739.85</v>
      </c>
      <c r="H16" s="54">
        <f>ROUND(G16*F16,2)</f>
        <v>8064.37</v>
      </c>
      <c r="I16" s="59">
        <v>561.25</v>
      </c>
      <c r="J16" s="228">
        <f t="shared" si="0"/>
        <v>1.7060507462920853E-2</v>
      </c>
      <c r="K16" s="60"/>
      <c r="L16" s="6"/>
      <c r="M16" s="6"/>
      <c r="N16" s="5"/>
      <c r="O16" s="6"/>
      <c r="P16" s="6"/>
      <c r="Q16" s="6"/>
    </row>
    <row r="17" spans="1:17" s="25" customFormat="1" ht="57">
      <c r="A17" s="41" t="s">
        <v>26</v>
      </c>
      <c r="B17" s="52">
        <v>20350</v>
      </c>
      <c r="C17" s="42" t="s">
        <v>451</v>
      </c>
      <c r="D17" s="56" t="s">
        <v>214</v>
      </c>
      <c r="E17" s="57" t="s">
        <v>23</v>
      </c>
      <c r="F17" s="58">
        <f>'MEMÓRIA DE CALC.'!F20</f>
        <v>50</v>
      </c>
      <c r="G17" s="20">
        <f>ROUND(I17+(I17*$G$5),2)</f>
        <v>258.75</v>
      </c>
      <c r="H17" s="54">
        <f>ROUND(G17*F17,2)</f>
        <v>12937.5</v>
      </c>
      <c r="I17" s="59">
        <v>196.29</v>
      </c>
      <c r="J17" s="228">
        <f t="shared" si="0"/>
        <v>2.7369815038439278E-2</v>
      </c>
      <c r="K17" s="60"/>
      <c r="L17" s="6"/>
      <c r="M17" s="6"/>
      <c r="N17" s="5"/>
      <c r="O17" s="6"/>
      <c r="P17" s="6"/>
      <c r="Q17" s="6"/>
    </row>
    <row r="18" spans="1:17" s="6" customFormat="1" ht="15">
      <c r="A18" s="325" t="s">
        <v>29</v>
      </c>
      <c r="B18" s="326"/>
      <c r="C18" s="326"/>
      <c r="D18" s="326"/>
      <c r="E18" s="326"/>
      <c r="F18" s="326"/>
      <c r="G18" s="326"/>
      <c r="H18" s="61">
        <f>SUM(H13:H17)</f>
        <v>34768.75</v>
      </c>
      <c r="I18" s="59"/>
      <c r="J18" s="228"/>
      <c r="K18" s="60"/>
      <c r="N18" s="5"/>
    </row>
    <row r="19" spans="1:17" s="17" customFormat="1" ht="15">
      <c r="A19" s="46" t="s">
        <v>30</v>
      </c>
      <c r="B19" s="47"/>
      <c r="C19" s="47"/>
      <c r="D19" s="48" t="s">
        <v>32</v>
      </c>
      <c r="E19" s="47"/>
      <c r="F19" s="49"/>
      <c r="G19" s="156"/>
      <c r="H19" s="50"/>
      <c r="I19" s="51"/>
      <c r="J19" s="228">
        <f t="shared" si="0"/>
        <v>0</v>
      </c>
      <c r="K19" s="1"/>
      <c r="L19" s="13"/>
      <c r="M19" s="1"/>
      <c r="N19" s="1"/>
      <c r="O19" s="1"/>
      <c r="P19" s="1"/>
      <c r="Q19" s="1"/>
    </row>
    <row r="20" spans="1:17" s="24" customFormat="1" ht="29.25" thickBot="1">
      <c r="A20" s="41" t="s">
        <v>31</v>
      </c>
      <c r="B20" s="42">
        <v>30101</v>
      </c>
      <c r="C20" s="42" t="s">
        <v>451</v>
      </c>
      <c r="D20" s="62" t="s">
        <v>33</v>
      </c>
      <c r="E20" s="42" t="s">
        <v>28</v>
      </c>
      <c r="F20" s="65">
        <f>ROUND('MEMÓRIA DE CALC.'!J45,2)</f>
        <v>20.62</v>
      </c>
      <c r="G20" s="20">
        <f>ROUND(I20+(I20*$G$5),2)</f>
        <v>72.319999999999993</v>
      </c>
      <c r="H20" s="20">
        <f>ROUND(F20*G20,2)</f>
        <v>1491.24</v>
      </c>
      <c r="I20" s="16">
        <v>54.86</v>
      </c>
      <c r="J20" s="228">
        <f t="shared" si="0"/>
        <v>3.1547797470857729E-3</v>
      </c>
      <c r="K20" s="10"/>
      <c r="L20" s="1"/>
      <c r="M20" s="1"/>
      <c r="N20" s="1"/>
      <c r="O20" s="1"/>
      <c r="P20" s="1"/>
      <c r="Q20" s="1"/>
    </row>
    <row r="21" spans="1:17" s="24" customFormat="1" ht="28.5">
      <c r="A21" s="41" t="s">
        <v>35</v>
      </c>
      <c r="B21" s="42">
        <v>30201</v>
      </c>
      <c r="C21" s="42" t="s">
        <v>451</v>
      </c>
      <c r="D21" s="63" t="s">
        <v>34</v>
      </c>
      <c r="E21" s="42" t="s">
        <v>28</v>
      </c>
      <c r="F21" s="65">
        <f>'MEMÓRIA DE CALC.'!H48</f>
        <v>14.305650000000002</v>
      </c>
      <c r="G21" s="20">
        <f>ROUND(I21+(I21*$G$5),2)</f>
        <v>77.88</v>
      </c>
      <c r="H21" s="20">
        <f>ROUND(F21*G21,2)</f>
        <v>1114.1199999999999</v>
      </c>
      <c r="I21" s="16">
        <v>59.08</v>
      </c>
      <c r="J21" s="228">
        <f t="shared" si="0"/>
        <v>2.3569668274879972E-3</v>
      </c>
      <c r="K21" s="10"/>
      <c r="L21" s="1"/>
      <c r="M21" s="1"/>
      <c r="N21" s="1"/>
      <c r="O21" s="1"/>
      <c r="P21" s="1"/>
      <c r="Q21" s="1"/>
    </row>
    <row r="22" spans="1:17">
      <c r="A22" s="325" t="s">
        <v>92</v>
      </c>
      <c r="B22" s="326"/>
      <c r="C22" s="326"/>
      <c r="D22" s="326"/>
      <c r="E22" s="326"/>
      <c r="F22" s="326"/>
      <c r="G22" s="326"/>
      <c r="H22" s="12">
        <f>SUM(H20:H21)</f>
        <v>2605.3599999999997</v>
      </c>
      <c r="J22" s="228"/>
      <c r="K22" s="10"/>
    </row>
    <row r="23" spans="1:17" s="17" customFormat="1" ht="15">
      <c r="A23" s="46" t="s">
        <v>45</v>
      </c>
      <c r="B23" s="47"/>
      <c r="C23" s="47"/>
      <c r="D23" s="48" t="s">
        <v>36</v>
      </c>
      <c r="E23" s="47"/>
      <c r="F23" s="49"/>
      <c r="G23" s="156"/>
      <c r="H23" s="50"/>
      <c r="I23" s="51"/>
      <c r="J23" s="228">
        <f t="shared" si="0"/>
        <v>0</v>
      </c>
      <c r="K23" s="1"/>
      <c r="L23" s="13"/>
      <c r="M23" s="1"/>
      <c r="N23" s="1"/>
      <c r="O23" s="1"/>
      <c r="P23" s="1"/>
      <c r="Q23" s="1"/>
    </row>
    <row r="24" spans="1:17" s="24" customFormat="1" ht="42.75">
      <c r="A24" s="41" t="s">
        <v>46</v>
      </c>
      <c r="B24" s="42">
        <v>40231</v>
      </c>
      <c r="C24" s="42" t="s">
        <v>451</v>
      </c>
      <c r="D24" s="64" t="s">
        <v>37</v>
      </c>
      <c r="E24" s="42" t="s">
        <v>28</v>
      </c>
      <c r="F24" s="65">
        <f>ROUND('MEMÓRIA DE CALC.'!J73,2)</f>
        <v>1.19</v>
      </c>
      <c r="G24" s="20">
        <f>ROUND(I24+(I24*$G$5),2)</f>
        <v>857.04</v>
      </c>
      <c r="H24" s="11">
        <f>ROUND(G24*F24,2)</f>
        <v>1019.88</v>
      </c>
      <c r="I24" s="16">
        <v>650.15</v>
      </c>
      <c r="J24" s="228">
        <f t="shared" si="0"/>
        <v>2.1575982192389141E-3</v>
      </c>
      <c r="K24" s="10"/>
      <c r="L24" s="1"/>
      <c r="M24" s="1"/>
      <c r="N24" s="1"/>
      <c r="O24" s="1"/>
      <c r="P24" s="1"/>
      <c r="Q24" s="1"/>
    </row>
    <row r="25" spans="1:17" s="24" customFormat="1" ht="28.5">
      <c r="A25" s="41" t="s">
        <v>47</v>
      </c>
      <c r="B25" s="66">
        <v>40243</v>
      </c>
      <c r="C25" s="42" t="s">
        <v>451</v>
      </c>
      <c r="D25" s="67" t="s">
        <v>39</v>
      </c>
      <c r="E25" s="66" t="s">
        <v>38</v>
      </c>
      <c r="F25" s="65">
        <f>'MEMÓRIA DE CALC.'!I105</f>
        <v>476.74602800000002</v>
      </c>
      <c r="G25" s="20">
        <f>ROUND(I25+(I25*$G$5),2)</f>
        <v>14.78</v>
      </c>
      <c r="H25" s="11">
        <f>ROUND(G25*F25,2)</f>
        <v>7046.31</v>
      </c>
      <c r="I25" s="16">
        <v>11.21</v>
      </c>
      <c r="J25" s="228">
        <f t="shared" si="0"/>
        <v>1.490675952877334E-2</v>
      </c>
      <c r="K25" s="10"/>
      <c r="L25" s="1"/>
      <c r="M25" s="1"/>
      <c r="N25" s="1"/>
      <c r="O25" s="1"/>
      <c r="P25" s="1"/>
      <c r="Q25" s="1"/>
    </row>
    <row r="26" spans="1:17" s="24" customFormat="1" ht="28.5">
      <c r="A26" s="41" t="s">
        <v>48</v>
      </c>
      <c r="B26" s="66">
        <v>40246</v>
      </c>
      <c r="C26" s="42" t="s">
        <v>451</v>
      </c>
      <c r="D26" s="67" t="s">
        <v>40</v>
      </c>
      <c r="E26" s="66" t="s">
        <v>38</v>
      </c>
      <c r="F26" s="65">
        <f>'MEMÓRIA DE CALC.'!K133</f>
        <v>77.144760000000005</v>
      </c>
      <c r="G26" s="20">
        <f>ROUND(I26+(I26*$G$5),2)</f>
        <v>15.49</v>
      </c>
      <c r="H26" s="11">
        <f>ROUND(G26*F26,2)</f>
        <v>1194.97</v>
      </c>
      <c r="I26" s="16">
        <v>11.75</v>
      </c>
      <c r="J26" s="228">
        <f t="shared" si="0"/>
        <v>2.52800833827894E-3</v>
      </c>
      <c r="K26" s="10"/>
      <c r="L26" s="1"/>
      <c r="M26" s="1"/>
      <c r="N26" s="1"/>
      <c r="O26" s="1"/>
      <c r="P26" s="1"/>
      <c r="Q26" s="1"/>
    </row>
    <row r="27" spans="1:17" s="24" customFormat="1" ht="42.75">
      <c r="A27" s="41" t="s">
        <v>49</v>
      </c>
      <c r="B27" s="52">
        <v>40238</v>
      </c>
      <c r="C27" s="42" t="s">
        <v>451</v>
      </c>
      <c r="D27" s="67" t="s">
        <v>41</v>
      </c>
      <c r="E27" s="43" t="s">
        <v>18</v>
      </c>
      <c r="F27" s="65">
        <f>ROUND('MEMÓRIA DE CALC.'!J159,2)</f>
        <v>66.58</v>
      </c>
      <c r="G27" s="20">
        <f>ROUND(I27+(I27*$G$5),2)</f>
        <v>113.99</v>
      </c>
      <c r="H27" s="11">
        <f>ROUND(G27*F27,2)</f>
        <v>7589.45</v>
      </c>
      <c r="I27" s="16">
        <v>86.47</v>
      </c>
      <c r="J27" s="228">
        <f t="shared" si="0"/>
        <v>1.6055794608191922E-2</v>
      </c>
      <c r="K27" s="10"/>
      <c r="L27" s="1"/>
      <c r="M27" s="1"/>
      <c r="N27" s="1"/>
      <c r="O27" s="1"/>
      <c r="P27" s="1"/>
      <c r="Q27" s="1"/>
    </row>
    <row r="28" spans="1:17" s="24" customFormat="1" ht="42.75">
      <c r="A28" s="41" t="s">
        <v>50</v>
      </c>
      <c r="B28" s="42">
        <v>40237</v>
      </c>
      <c r="C28" s="42" t="s">
        <v>451</v>
      </c>
      <c r="D28" s="67" t="s">
        <v>42</v>
      </c>
      <c r="E28" s="42" t="s">
        <v>28</v>
      </c>
      <c r="F28" s="65">
        <f>ROUND('MEMÓRIA DE CALC.'!J186,2)</f>
        <v>6.32</v>
      </c>
      <c r="G28" s="20">
        <f>ROUND(I28+(I28*$G$5),2)</f>
        <v>945.35</v>
      </c>
      <c r="H28" s="11">
        <f>ROUND(G28*F28,2)</f>
        <v>5974.61</v>
      </c>
      <c r="I28" s="16">
        <v>717.14</v>
      </c>
      <c r="J28" s="228">
        <f t="shared" si="0"/>
        <v>1.2639533961492536E-2</v>
      </c>
      <c r="K28" s="10"/>
      <c r="L28" s="1"/>
      <c r="M28" s="1"/>
      <c r="N28" s="1"/>
      <c r="O28" s="1"/>
      <c r="P28" s="1"/>
      <c r="Q28" s="1"/>
    </row>
    <row r="29" spans="1:17">
      <c r="A29" s="325" t="s">
        <v>93</v>
      </c>
      <c r="B29" s="326"/>
      <c r="C29" s="326"/>
      <c r="D29" s="326"/>
      <c r="E29" s="326"/>
      <c r="F29" s="326"/>
      <c r="G29" s="326"/>
      <c r="H29" s="12">
        <f>SUM(H24:H28)</f>
        <v>22825.22</v>
      </c>
      <c r="J29" s="228"/>
      <c r="K29" s="10"/>
    </row>
    <row r="30" spans="1:17" s="17" customFormat="1" ht="15">
      <c r="A30" s="46" t="s">
        <v>51</v>
      </c>
      <c r="B30" s="47"/>
      <c r="C30" s="47"/>
      <c r="D30" s="48" t="s">
        <v>657</v>
      </c>
      <c r="E30" s="47"/>
      <c r="F30" s="49"/>
      <c r="G30" s="156"/>
      <c r="H30" s="50"/>
      <c r="I30" s="51"/>
      <c r="J30" s="228">
        <f t="shared" si="0"/>
        <v>0</v>
      </c>
      <c r="K30" s="1"/>
      <c r="L30" s="13"/>
      <c r="M30" s="1"/>
      <c r="N30" s="1"/>
      <c r="O30" s="1"/>
      <c r="P30" s="1"/>
      <c r="Q30" s="1"/>
    </row>
    <row r="31" spans="1:17" s="24" customFormat="1" ht="42.75">
      <c r="A31" s="41" t="s">
        <v>52</v>
      </c>
      <c r="B31" s="66">
        <v>101792</v>
      </c>
      <c r="C31" s="42" t="s">
        <v>152</v>
      </c>
      <c r="D31" s="63" t="s">
        <v>452</v>
      </c>
      <c r="E31" s="42" t="s">
        <v>28</v>
      </c>
      <c r="F31" s="65">
        <f>'MEMÓRIA DE CALC.'!H190</f>
        <v>15.18</v>
      </c>
      <c r="G31" s="20">
        <f t="shared" ref="G31:G36" si="1">ROUND(I31+(I31*$G$5),2)</f>
        <v>22.52</v>
      </c>
      <c r="H31" s="11">
        <f t="shared" ref="H31:H36" si="2">ROUND(G31*F31,2)</f>
        <v>341.85</v>
      </c>
      <c r="I31" s="16">
        <v>17.079999999999998</v>
      </c>
      <c r="J31" s="228">
        <f t="shared" si="0"/>
        <v>7.2319777939249994E-4</v>
      </c>
      <c r="K31" s="10"/>
      <c r="L31" s="1"/>
      <c r="M31" s="161"/>
      <c r="N31" s="1"/>
      <c r="O31" s="1"/>
      <c r="P31" s="1"/>
      <c r="Q31" s="1"/>
    </row>
    <row r="32" spans="1:17" s="24" customFormat="1" ht="42.75">
      <c r="A32" s="41" t="s">
        <v>53</v>
      </c>
      <c r="B32" s="42">
        <v>40601</v>
      </c>
      <c r="C32" s="42" t="s">
        <v>451</v>
      </c>
      <c r="D32" s="63" t="s">
        <v>485</v>
      </c>
      <c r="E32" s="42" t="s">
        <v>18</v>
      </c>
      <c r="F32" s="44">
        <f>'MEMÓRIA DE CALC.'!F193</f>
        <v>5.0599999999999996</v>
      </c>
      <c r="G32" s="20">
        <f t="shared" si="1"/>
        <v>158.88999999999999</v>
      </c>
      <c r="H32" s="11">
        <f t="shared" si="2"/>
        <v>803.98</v>
      </c>
      <c r="I32" s="16">
        <v>120.53</v>
      </c>
      <c r="J32" s="228">
        <f t="shared" si="0"/>
        <v>1.7008528614186984E-3</v>
      </c>
      <c r="K32" s="10"/>
      <c r="L32" s="1"/>
      <c r="M32" s="1"/>
      <c r="N32" s="1"/>
      <c r="O32" s="1"/>
      <c r="P32" s="1"/>
      <c r="Q32" s="1"/>
    </row>
    <row r="33" spans="1:17" s="24" customFormat="1" ht="28.5">
      <c r="A33" s="41" t="s">
        <v>658</v>
      </c>
      <c r="B33" s="66">
        <v>40243</v>
      </c>
      <c r="C33" s="42" t="s">
        <v>451</v>
      </c>
      <c r="D33" s="67" t="s">
        <v>39</v>
      </c>
      <c r="E33" s="66" t="s">
        <v>38</v>
      </c>
      <c r="F33" s="65">
        <f>'MEMÓRIA DE CALC.'!I218</f>
        <v>485.25692600000002</v>
      </c>
      <c r="G33" s="20">
        <f t="shared" si="1"/>
        <v>14.78</v>
      </c>
      <c r="H33" s="11">
        <f t="shared" si="2"/>
        <v>7172.1</v>
      </c>
      <c r="I33" s="16">
        <v>11.21</v>
      </c>
      <c r="J33" s="228">
        <f t="shared" si="0"/>
        <v>1.5172873463744182E-2</v>
      </c>
      <c r="K33" s="10"/>
      <c r="L33" s="1"/>
      <c r="M33" s="1"/>
      <c r="N33" s="1"/>
      <c r="O33" s="1"/>
      <c r="P33" s="1"/>
      <c r="Q33" s="1"/>
    </row>
    <row r="34" spans="1:17" s="24" customFormat="1" ht="28.5">
      <c r="A34" s="41" t="s">
        <v>659</v>
      </c>
      <c r="B34" s="66">
        <v>40246</v>
      </c>
      <c r="C34" s="42" t="s">
        <v>451</v>
      </c>
      <c r="D34" s="67" t="s">
        <v>40</v>
      </c>
      <c r="E34" s="66" t="s">
        <v>38</v>
      </c>
      <c r="F34" s="65">
        <f>'MEMÓRIA DE CALC.'!K244</f>
        <v>99.918896000000032</v>
      </c>
      <c r="G34" s="20">
        <f t="shared" si="1"/>
        <v>15.49</v>
      </c>
      <c r="H34" s="11">
        <f t="shared" si="2"/>
        <v>1547.74</v>
      </c>
      <c r="I34" s="16">
        <v>11.75</v>
      </c>
      <c r="J34" s="228">
        <f t="shared" si="0"/>
        <v>3.2743078282198267E-3</v>
      </c>
      <c r="K34" s="10"/>
      <c r="L34" s="1"/>
      <c r="M34" s="1"/>
      <c r="N34" s="1"/>
      <c r="O34" s="1"/>
      <c r="P34" s="1"/>
      <c r="Q34" s="1"/>
    </row>
    <row r="35" spans="1:17" s="24" customFormat="1" ht="71.25">
      <c r="A35" s="41" t="s">
        <v>660</v>
      </c>
      <c r="B35" s="52">
        <v>40238</v>
      </c>
      <c r="C35" s="42" t="s">
        <v>451</v>
      </c>
      <c r="D35" s="67" t="s">
        <v>595</v>
      </c>
      <c r="E35" s="43" t="s">
        <v>18</v>
      </c>
      <c r="F35" s="65">
        <f>'MEMÓRIA DE CALC.'!K266</f>
        <v>92.141999999999982</v>
      </c>
      <c r="G35" s="20">
        <f t="shared" si="1"/>
        <v>137.02000000000001</v>
      </c>
      <c r="H35" s="11">
        <f t="shared" si="2"/>
        <v>12625.3</v>
      </c>
      <c r="I35" s="16">
        <v>103.94</v>
      </c>
      <c r="J35" s="228">
        <f t="shared" si="0"/>
        <v>2.6709343057376416E-2</v>
      </c>
      <c r="K35" s="10"/>
      <c r="L35" s="1"/>
      <c r="M35" s="1"/>
      <c r="N35" s="1"/>
      <c r="O35" s="1"/>
      <c r="P35" s="1"/>
      <c r="Q35" s="1"/>
    </row>
    <row r="36" spans="1:17" s="24" customFormat="1" ht="42.75">
      <c r="A36" s="41" t="s">
        <v>661</v>
      </c>
      <c r="B36" s="42">
        <v>40237</v>
      </c>
      <c r="C36" s="42" t="s">
        <v>451</v>
      </c>
      <c r="D36" s="67" t="s">
        <v>596</v>
      </c>
      <c r="E36" s="42" t="s">
        <v>28</v>
      </c>
      <c r="F36" s="65">
        <f>'MEMÓRIA DE CALC.'!J289</f>
        <v>5.7711499999999996</v>
      </c>
      <c r="G36" s="20">
        <f t="shared" si="1"/>
        <v>820.74</v>
      </c>
      <c r="H36" s="11">
        <f t="shared" si="2"/>
        <v>4736.6099999999997</v>
      </c>
      <c r="I36" s="16">
        <v>622.61</v>
      </c>
      <c r="J36" s="228">
        <f t="shared" si="0"/>
        <v>1.0020493882838405E-2</v>
      </c>
      <c r="K36" s="10"/>
      <c r="L36" s="1"/>
      <c r="M36" s="1"/>
      <c r="N36" s="1"/>
      <c r="O36" s="1"/>
      <c r="P36" s="1"/>
      <c r="Q36" s="1"/>
    </row>
    <row r="37" spans="1:17">
      <c r="A37" s="325" t="s">
        <v>94</v>
      </c>
      <c r="B37" s="326"/>
      <c r="C37" s="326"/>
      <c r="D37" s="326"/>
      <c r="E37" s="326"/>
      <c r="F37" s="326"/>
      <c r="G37" s="326"/>
      <c r="H37" s="12">
        <f>SUM(H31:H36)</f>
        <v>27227.58</v>
      </c>
      <c r="J37" s="228"/>
      <c r="K37" s="10"/>
    </row>
    <row r="38" spans="1:17" s="17" customFormat="1" ht="15">
      <c r="A38" s="68" t="s">
        <v>54</v>
      </c>
      <c r="B38" s="42"/>
      <c r="C38" s="42"/>
      <c r="D38" s="322" t="s">
        <v>436</v>
      </c>
      <c r="E38" s="323"/>
      <c r="F38" s="323"/>
      <c r="G38" s="323"/>
      <c r="H38" s="324"/>
      <c r="I38" s="16"/>
      <c r="J38" s="228">
        <f t="shared" si="0"/>
        <v>0</v>
      </c>
      <c r="K38" s="10"/>
      <c r="L38" s="1"/>
      <c r="M38" s="1"/>
      <c r="N38" s="1"/>
      <c r="O38" s="1"/>
      <c r="P38" s="1"/>
      <c r="Q38" s="1"/>
    </row>
    <row r="39" spans="1:17" s="24" customFormat="1" ht="60.75" customHeight="1">
      <c r="A39" s="41" t="s">
        <v>55</v>
      </c>
      <c r="B39" s="42">
        <v>50608</v>
      </c>
      <c r="C39" s="42" t="s">
        <v>451</v>
      </c>
      <c r="D39" s="67" t="s">
        <v>370</v>
      </c>
      <c r="E39" s="42" t="s">
        <v>18</v>
      </c>
      <c r="F39" s="44">
        <f>ROUND('MEMÓRIA DE CALC.'!J348,2)</f>
        <v>233.16</v>
      </c>
      <c r="G39" s="20">
        <f>ROUND(I39+(I39*$G$5),2)</f>
        <v>150</v>
      </c>
      <c r="H39" s="11">
        <f>ROUND(G39*F39,2)</f>
        <v>34974</v>
      </c>
      <c r="I39" s="229">
        <v>113.79</v>
      </c>
      <c r="J39" s="230">
        <f t="shared" si="0"/>
        <v>7.3988939992608721E-2</v>
      </c>
      <c r="K39" s="10"/>
      <c r="L39" s="1"/>
      <c r="M39" s="1"/>
      <c r="N39" s="1"/>
      <c r="O39" s="1"/>
      <c r="P39" s="1"/>
      <c r="Q39" s="1"/>
    </row>
    <row r="40" spans="1:17" s="24" customFormat="1" ht="28.5">
      <c r="A40" s="41" t="s">
        <v>56</v>
      </c>
      <c r="B40" s="42">
        <v>50301</v>
      </c>
      <c r="C40" s="42" t="s">
        <v>451</v>
      </c>
      <c r="D40" s="63" t="s">
        <v>44</v>
      </c>
      <c r="E40" s="42" t="s">
        <v>23</v>
      </c>
      <c r="F40" s="44">
        <f>'MEMÓRIA DE CALC.'!J366</f>
        <v>56.399999999999991</v>
      </c>
      <c r="G40" s="20">
        <f>ROUND(I40+(I40*$G$5),2)</f>
        <v>12.97</v>
      </c>
      <c r="H40" s="11">
        <f>ROUND(G40*F40,2)</f>
        <v>731.51</v>
      </c>
      <c r="I40" s="16">
        <v>9.84</v>
      </c>
      <c r="J40" s="228">
        <f t="shared" si="0"/>
        <v>1.5475395863782581E-3</v>
      </c>
      <c r="K40" s="10"/>
      <c r="L40" s="1"/>
      <c r="M40" s="1"/>
      <c r="N40" s="1"/>
      <c r="O40" s="1"/>
      <c r="P40" s="1"/>
      <c r="Q40" s="1"/>
    </row>
    <row r="41" spans="1:17">
      <c r="A41" s="325" t="s">
        <v>95</v>
      </c>
      <c r="B41" s="326"/>
      <c r="C41" s="326"/>
      <c r="D41" s="326"/>
      <c r="E41" s="326"/>
      <c r="F41" s="326"/>
      <c r="G41" s="326"/>
      <c r="H41" s="12">
        <f>SUM(H39:H40)</f>
        <v>35705.51</v>
      </c>
      <c r="J41" s="228"/>
      <c r="K41" s="10"/>
    </row>
    <row r="42" spans="1:17" s="17" customFormat="1" ht="15">
      <c r="A42" s="68" t="s">
        <v>80</v>
      </c>
      <c r="B42" s="42"/>
      <c r="C42" s="42"/>
      <c r="D42" s="322" t="s">
        <v>78</v>
      </c>
      <c r="E42" s="323"/>
      <c r="F42" s="323"/>
      <c r="G42" s="323"/>
      <c r="H42" s="324"/>
      <c r="I42" s="16"/>
      <c r="J42" s="228">
        <f t="shared" si="0"/>
        <v>0</v>
      </c>
      <c r="K42" s="10"/>
      <c r="L42" s="1"/>
      <c r="M42" s="1"/>
      <c r="N42" s="1"/>
      <c r="O42" s="1"/>
      <c r="P42" s="1"/>
      <c r="Q42" s="1"/>
    </row>
    <row r="43" spans="1:17" s="24" customFormat="1" ht="42.75">
      <c r="A43" s="41" t="s">
        <v>81</v>
      </c>
      <c r="B43" s="69">
        <v>60103</v>
      </c>
      <c r="C43" s="42" t="s">
        <v>451</v>
      </c>
      <c r="D43" s="70" t="s">
        <v>84</v>
      </c>
      <c r="E43" s="69" t="s">
        <v>197</v>
      </c>
      <c r="F43" s="71">
        <f>'MEMÓRIA DE CALC.'!F370</f>
        <v>5</v>
      </c>
      <c r="G43" s="20">
        <f>ROUND(I43+(I43*$G$5),2)</f>
        <v>534.22</v>
      </c>
      <c r="H43" s="72">
        <f>ROUND(G43*F43,2)</f>
        <v>2671.1</v>
      </c>
      <c r="I43" s="16">
        <v>405.26</v>
      </c>
      <c r="J43" s="228">
        <f t="shared" si="0"/>
        <v>5.650822256941075E-3</v>
      </c>
      <c r="K43" s="10"/>
      <c r="L43" s="1"/>
      <c r="M43" s="1"/>
      <c r="N43" s="1"/>
      <c r="O43" s="1"/>
      <c r="P43" s="1"/>
      <c r="Q43" s="1"/>
    </row>
    <row r="44" spans="1:17" s="24" customFormat="1" ht="71.25">
      <c r="A44" s="41" t="s">
        <v>82</v>
      </c>
      <c r="B44" s="69">
        <v>61303</v>
      </c>
      <c r="C44" s="42" t="s">
        <v>451</v>
      </c>
      <c r="D44" s="70" t="s">
        <v>83</v>
      </c>
      <c r="E44" s="69" t="s">
        <v>197</v>
      </c>
      <c r="F44" s="71">
        <f>'MEMÓRIA DE CALC.'!F373</f>
        <v>5</v>
      </c>
      <c r="G44" s="20">
        <f>ROUND(I44+(I44*$G$5),2)</f>
        <v>1428.58</v>
      </c>
      <c r="H44" s="72">
        <f>ROUND(G44*F44,2)</f>
        <v>7142.9</v>
      </c>
      <c r="I44" s="16">
        <v>1083.72</v>
      </c>
      <c r="J44" s="228">
        <f t="shared" si="0"/>
        <v>1.5111099658981095E-2</v>
      </c>
      <c r="K44" s="10"/>
      <c r="L44" s="1"/>
      <c r="M44" s="1"/>
      <c r="N44" s="1"/>
      <c r="O44" s="1"/>
      <c r="P44" s="1"/>
      <c r="Q44" s="1"/>
    </row>
    <row r="45" spans="1:17">
      <c r="A45" s="325" t="s">
        <v>96</v>
      </c>
      <c r="B45" s="326"/>
      <c r="C45" s="326"/>
      <c r="D45" s="326"/>
      <c r="E45" s="326"/>
      <c r="F45" s="326"/>
      <c r="G45" s="326"/>
      <c r="H45" s="12">
        <f>SUM(H43:H44)</f>
        <v>9814</v>
      </c>
      <c r="J45" s="228"/>
      <c r="K45" s="10"/>
    </row>
    <row r="46" spans="1:17" s="17" customFormat="1" ht="15">
      <c r="A46" s="68" t="s">
        <v>89</v>
      </c>
      <c r="B46" s="42"/>
      <c r="C46" s="42"/>
      <c r="D46" s="322" t="s">
        <v>583</v>
      </c>
      <c r="E46" s="323"/>
      <c r="F46" s="323"/>
      <c r="G46" s="323"/>
      <c r="H46" s="324"/>
      <c r="I46" s="16"/>
      <c r="J46" s="228">
        <f t="shared" si="0"/>
        <v>0</v>
      </c>
      <c r="K46" s="10"/>
      <c r="L46" s="1"/>
      <c r="M46" s="1"/>
      <c r="N46" s="5"/>
      <c r="O46" s="1"/>
      <c r="P46" s="1"/>
      <c r="Q46" s="1"/>
    </row>
    <row r="47" spans="1:17" ht="42.75">
      <c r="A47" s="41" t="s">
        <v>90</v>
      </c>
      <c r="B47" s="42">
        <v>71702</v>
      </c>
      <c r="C47" s="42" t="s">
        <v>451</v>
      </c>
      <c r="D47" s="63" t="s">
        <v>86</v>
      </c>
      <c r="E47" s="42" t="s">
        <v>18</v>
      </c>
      <c r="F47" s="44">
        <f>'MEMÓRIA DE CALC.'!J380</f>
        <v>2.2399999999999998</v>
      </c>
      <c r="G47" s="20">
        <f>ROUND(I47+(I47*$G$5),2)</f>
        <v>719.53</v>
      </c>
      <c r="H47" s="72">
        <f>ROUND(G47*F47,2)</f>
        <v>1611.75</v>
      </c>
      <c r="I47" s="16">
        <v>545.83000000000004</v>
      </c>
      <c r="J47" s="228">
        <f t="shared" si="0"/>
        <v>3.4097236242090437E-3</v>
      </c>
      <c r="K47" s="10"/>
      <c r="N47" s="5"/>
    </row>
    <row r="48" spans="1:17" ht="49.5" customHeight="1">
      <c r="A48" s="41" t="s">
        <v>91</v>
      </c>
      <c r="B48" s="42">
        <v>71701</v>
      </c>
      <c r="C48" s="42" t="s">
        <v>451</v>
      </c>
      <c r="D48" s="63" t="s">
        <v>85</v>
      </c>
      <c r="E48" s="42" t="s">
        <v>18</v>
      </c>
      <c r="F48" s="44">
        <f>'MEMÓRIA DE CALC.'!J385</f>
        <v>11</v>
      </c>
      <c r="G48" s="20">
        <f>ROUND(I48+(I48*$G$5),2)</f>
        <v>684.01</v>
      </c>
      <c r="H48" s="72">
        <f>ROUND(G48*F48,2)</f>
        <v>7524.11</v>
      </c>
      <c r="I48" s="16">
        <v>518.89</v>
      </c>
      <c r="J48" s="228">
        <f t="shared" si="0"/>
        <v>1.591756514232822E-2</v>
      </c>
      <c r="K48" s="10"/>
      <c r="N48" s="5"/>
    </row>
    <row r="49" spans="1:22">
      <c r="A49" s="41" t="s">
        <v>206</v>
      </c>
      <c r="B49" s="42">
        <v>71105</v>
      </c>
      <c r="C49" s="42" t="s">
        <v>451</v>
      </c>
      <c r="D49" s="1" t="s">
        <v>230</v>
      </c>
      <c r="E49" s="42" t="s">
        <v>18</v>
      </c>
      <c r="F49" s="44">
        <f>'MEMÓRIA DE CALC.'!J388</f>
        <v>16.559999999999999</v>
      </c>
      <c r="G49" s="20">
        <f>ROUND(I49+(I49*$G$5),2)</f>
        <v>477.39</v>
      </c>
      <c r="H49" s="72">
        <f>ROUND(G49*F49,2)</f>
        <v>7905.58</v>
      </c>
      <c r="I49" s="16">
        <v>362.15</v>
      </c>
      <c r="J49" s="228">
        <f t="shared" si="0"/>
        <v>1.6724580666402689E-2</v>
      </c>
      <c r="K49" s="10"/>
      <c r="N49" s="5"/>
    </row>
    <row r="50" spans="1:22" ht="28.5">
      <c r="A50" s="41" t="s">
        <v>586</v>
      </c>
      <c r="B50" s="42">
        <v>71104</v>
      </c>
      <c r="C50" s="42" t="s">
        <v>451</v>
      </c>
      <c r="D50" s="63" t="s">
        <v>590</v>
      </c>
      <c r="E50" s="42" t="s">
        <v>18</v>
      </c>
      <c r="F50" s="44">
        <f>'MEMÓRIA DE CALC.'!J391</f>
        <v>3.1500000000000004</v>
      </c>
      <c r="G50" s="20">
        <f>ROUND(I50+(I50*$G$5),2)</f>
        <v>791.65</v>
      </c>
      <c r="H50" s="72">
        <f>ROUND(G50*F50,2)</f>
        <v>2493.6999999999998</v>
      </c>
      <c r="I50" s="16">
        <v>600.54</v>
      </c>
      <c r="J50" s="228">
        <f t="shared" si="0"/>
        <v>5.2755252375927359E-3</v>
      </c>
      <c r="K50" s="10"/>
      <c r="N50" s="5"/>
    </row>
    <row r="51" spans="1:22">
      <c r="A51" s="325" t="s">
        <v>97</v>
      </c>
      <c r="B51" s="326"/>
      <c r="C51" s="326"/>
      <c r="D51" s="326"/>
      <c r="E51" s="326"/>
      <c r="F51" s="326"/>
      <c r="G51" s="326"/>
      <c r="H51" s="12">
        <f>SUM(H47:H50)</f>
        <v>19535.140000000003</v>
      </c>
      <c r="J51" s="228"/>
      <c r="K51" s="10"/>
    </row>
    <row r="52" spans="1:22" s="19" customFormat="1" ht="15.75" customHeight="1">
      <c r="A52" s="68" t="s">
        <v>100</v>
      </c>
      <c r="B52" s="73"/>
      <c r="C52" s="73"/>
      <c r="D52" s="322" t="s">
        <v>98</v>
      </c>
      <c r="E52" s="323"/>
      <c r="F52" s="323"/>
      <c r="G52" s="323"/>
      <c r="H52" s="324"/>
      <c r="I52" s="74"/>
      <c r="J52" s="228">
        <f t="shared" si="0"/>
        <v>0</v>
      </c>
      <c r="K52" s="75"/>
      <c r="L52" s="14"/>
      <c r="M52" s="14"/>
      <c r="N52" s="5"/>
      <c r="O52" s="14"/>
      <c r="P52" s="14"/>
      <c r="Q52" s="14"/>
    </row>
    <row r="53" spans="1:22">
      <c r="A53" s="41" t="s">
        <v>101</v>
      </c>
      <c r="B53" s="42">
        <v>80102</v>
      </c>
      <c r="C53" s="42" t="s">
        <v>451</v>
      </c>
      <c r="D53" s="63" t="s">
        <v>577</v>
      </c>
      <c r="E53" s="42" t="s">
        <v>18</v>
      </c>
      <c r="F53" s="44">
        <f>'MEMÓRIA DE CALC.'!H398</f>
        <v>13.24</v>
      </c>
      <c r="G53" s="20">
        <f>ROUND(I53+(I53*$G$5),2)</f>
        <v>355.49</v>
      </c>
      <c r="H53" s="11">
        <f>ROUND(G53*F53,2)</f>
        <v>4706.6899999999996</v>
      </c>
      <c r="I53" s="1">
        <v>269.67</v>
      </c>
      <c r="J53" s="228">
        <f t="shared" si="0"/>
        <v>9.9571968883688314E-3</v>
      </c>
      <c r="K53" s="5"/>
      <c r="Q53" s="16"/>
      <c r="S53" s="10"/>
      <c r="V53" s="5"/>
    </row>
    <row r="54" spans="1:22" ht="42.75">
      <c r="A54" s="41" t="s">
        <v>576</v>
      </c>
      <c r="B54" s="42">
        <v>80201</v>
      </c>
      <c r="C54" s="42" t="s">
        <v>451</v>
      </c>
      <c r="D54" s="63" t="s">
        <v>102</v>
      </c>
      <c r="E54" s="42" t="s">
        <v>18</v>
      </c>
      <c r="F54" s="44">
        <f>'MEMÓRIA DE CALC.'!H403</f>
        <v>0.96</v>
      </c>
      <c r="G54" s="20">
        <f>ROUND(I54+(I54*$G$5),2)</f>
        <v>768.5</v>
      </c>
      <c r="H54" s="11">
        <f>ROUND(G54*F54,2)</f>
        <v>737.76</v>
      </c>
      <c r="I54" s="16">
        <v>582.98</v>
      </c>
      <c r="J54" s="228">
        <f t="shared" si="0"/>
        <v>1.5607617192470694E-3</v>
      </c>
      <c r="K54" s="10"/>
      <c r="N54" s="5"/>
    </row>
    <row r="55" spans="1:22">
      <c r="A55" s="325" t="s">
        <v>103</v>
      </c>
      <c r="B55" s="326"/>
      <c r="C55" s="326"/>
      <c r="D55" s="326"/>
      <c r="E55" s="326"/>
      <c r="F55" s="326"/>
      <c r="G55" s="326"/>
      <c r="H55" s="12">
        <f>SUM(H53:H54)</f>
        <v>5444.45</v>
      </c>
      <c r="J55" s="228"/>
      <c r="K55" s="10"/>
      <c r="N55" s="5"/>
    </row>
    <row r="56" spans="1:22" s="17" customFormat="1" ht="15">
      <c r="A56" s="68" t="s">
        <v>105</v>
      </c>
      <c r="B56" s="42"/>
      <c r="C56" s="42"/>
      <c r="D56" s="322" t="s">
        <v>104</v>
      </c>
      <c r="E56" s="323"/>
      <c r="F56" s="323"/>
      <c r="G56" s="323"/>
      <c r="H56" s="324"/>
      <c r="I56" s="16"/>
      <c r="J56" s="228">
        <f t="shared" si="0"/>
        <v>0</v>
      </c>
      <c r="K56" s="10"/>
      <c r="L56" s="1"/>
      <c r="M56" s="1"/>
      <c r="N56" s="5"/>
      <c r="O56" s="1"/>
      <c r="P56" s="1"/>
      <c r="Q56" s="1"/>
    </row>
    <row r="57" spans="1:22" ht="71.25">
      <c r="A57" s="41" t="s">
        <v>106</v>
      </c>
      <c r="B57" s="42">
        <v>90104</v>
      </c>
      <c r="C57" s="42" t="s">
        <v>451</v>
      </c>
      <c r="D57" s="214" t="s">
        <v>525</v>
      </c>
      <c r="E57" s="43" t="s">
        <v>18</v>
      </c>
      <c r="F57" s="44">
        <f>'MEMÓRIA DE CALC.'!F408</f>
        <v>152.29</v>
      </c>
      <c r="G57" s="20">
        <f>ROUND(I57+(I57*$G$5),2)</f>
        <v>605.01</v>
      </c>
      <c r="H57" s="11">
        <f>ROUND(G57*F57,2)</f>
        <v>92136.97</v>
      </c>
      <c r="I57" s="229">
        <v>458.96</v>
      </c>
      <c r="J57" s="230">
        <f t="shared" si="0"/>
        <v>0.19491956151514811</v>
      </c>
      <c r="K57" s="10"/>
      <c r="N57" s="5"/>
    </row>
    <row r="58" spans="1:22" ht="43.5" customHeight="1">
      <c r="A58" s="41" t="s">
        <v>107</v>
      </c>
      <c r="B58" s="43">
        <v>90211</v>
      </c>
      <c r="C58" s="42" t="s">
        <v>451</v>
      </c>
      <c r="D58" s="45" t="s">
        <v>524</v>
      </c>
      <c r="E58" s="43" t="s">
        <v>18</v>
      </c>
      <c r="F58" s="44">
        <f>'MEMÓRIA DE CALC.'!F412</f>
        <v>152.29</v>
      </c>
      <c r="G58" s="20">
        <f>ROUND(I58+(I58*$G$5),2)</f>
        <v>226.19</v>
      </c>
      <c r="H58" s="11">
        <f>ROUND(G58*F58,2)</f>
        <v>34446.480000000003</v>
      </c>
      <c r="I58" s="229">
        <v>171.59</v>
      </c>
      <c r="J58" s="230">
        <f t="shared" si="0"/>
        <v>7.2872949667655881E-2</v>
      </c>
      <c r="K58" s="10"/>
      <c r="N58" s="5"/>
    </row>
    <row r="59" spans="1:22">
      <c r="A59" s="325" t="s">
        <v>110</v>
      </c>
      <c r="B59" s="326"/>
      <c r="C59" s="326"/>
      <c r="D59" s="326"/>
      <c r="E59" s="326"/>
      <c r="F59" s="326"/>
      <c r="G59" s="326"/>
      <c r="H59" s="12">
        <f>SUM(H57:H58)</f>
        <v>126583.45000000001</v>
      </c>
      <c r="J59" s="228"/>
      <c r="K59" s="10"/>
      <c r="N59" s="5"/>
    </row>
    <row r="60" spans="1:22" s="17" customFormat="1" ht="15">
      <c r="A60" s="68" t="s">
        <v>113</v>
      </c>
      <c r="B60" s="73"/>
      <c r="C60" s="73"/>
      <c r="D60" s="322" t="s">
        <v>111</v>
      </c>
      <c r="E60" s="323"/>
      <c r="F60" s="323"/>
      <c r="G60" s="323"/>
      <c r="H60" s="324"/>
      <c r="I60" s="16"/>
      <c r="J60" s="228">
        <f t="shared" si="0"/>
        <v>0</v>
      </c>
      <c r="K60" s="10"/>
      <c r="L60" s="1"/>
      <c r="M60" s="1"/>
      <c r="N60" s="5"/>
      <c r="O60" s="1"/>
      <c r="P60" s="1"/>
      <c r="Q60" s="1"/>
    </row>
    <row r="61" spans="1:22" ht="15" customHeight="1">
      <c r="A61" s="41" t="s">
        <v>114</v>
      </c>
      <c r="B61" s="42">
        <v>110201</v>
      </c>
      <c r="C61" s="42" t="s">
        <v>451</v>
      </c>
      <c r="D61" s="63" t="s">
        <v>207</v>
      </c>
      <c r="E61" s="66" t="s">
        <v>18</v>
      </c>
      <c r="F61" s="44">
        <f>ROUND('MEMÓRIA DE CALC.'!H422,2)</f>
        <v>76.53</v>
      </c>
      <c r="G61" s="20">
        <f>ROUND(I61+(I61*G5),2)</f>
        <v>66.569999999999993</v>
      </c>
      <c r="H61" s="76">
        <f>ROUND(G61*F61,2)</f>
        <v>5094.6000000000004</v>
      </c>
      <c r="I61" s="16">
        <v>50.5</v>
      </c>
      <c r="J61" s="228">
        <f t="shared" si="0"/>
        <v>1.0777836498151325E-2</v>
      </c>
      <c r="K61" s="10"/>
      <c r="N61" s="5"/>
    </row>
    <row r="62" spans="1:22">
      <c r="A62" s="325" t="s">
        <v>117</v>
      </c>
      <c r="B62" s="326"/>
      <c r="C62" s="326"/>
      <c r="D62" s="326"/>
      <c r="E62" s="326"/>
      <c r="F62" s="326"/>
      <c r="G62" s="326"/>
      <c r="H62" s="12">
        <f>SUM(H61)</f>
        <v>5094.6000000000004</v>
      </c>
      <c r="J62" s="228"/>
      <c r="K62" s="10"/>
    </row>
    <row r="63" spans="1:22" s="17" customFormat="1" ht="15">
      <c r="A63" s="68" t="s">
        <v>124</v>
      </c>
      <c r="B63" s="42"/>
      <c r="C63" s="42"/>
      <c r="D63" s="322" t="s">
        <v>118</v>
      </c>
      <c r="E63" s="323"/>
      <c r="F63" s="323"/>
      <c r="G63" s="323"/>
      <c r="H63" s="324"/>
      <c r="I63" s="16"/>
      <c r="J63" s="228">
        <f t="shared" si="0"/>
        <v>0</v>
      </c>
      <c r="K63" s="10"/>
      <c r="L63" s="1"/>
      <c r="M63" s="1"/>
      <c r="N63" s="5"/>
      <c r="O63" s="1"/>
      <c r="P63" s="1"/>
      <c r="Q63" s="1"/>
    </row>
    <row r="64" spans="1:22" s="24" customFormat="1" ht="28.5">
      <c r="A64" s="41" t="s">
        <v>125</v>
      </c>
      <c r="B64" s="42">
        <v>120101</v>
      </c>
      <c r="C64" s="42" t="s">
        <v>451</v>
      </c>
      <c r="D64" s="63" t="s">
        <v>119</v>
      </c>
      <c r="E64" s="42" t="s">
        <v>18</v>
      </c>
      <c r="F64" s="44">
        <f>ROUND('MEMÓRIA DE CALC.'!H426,2)</f>
        <v>466.32</v>
      </c>
      <c r="G64" s="20">
        <f>ROUND(I64+(I64*$G$5),2)</f>
        <v>9.3699999999999992</v>
      </c>
      <c r="H64" s="11">
        <f>ROUND(G64*F64,2)</f>
        <v>4369.42</v>
      </c>
      <c r="I64" s="16">
        <v>7.11</v>
      </c>
      <c r="J64" s="228">
        <f t="shared" si="0"/>
        <v>9.2436882879425968E-3</v>
      </c>
      <c r="K64" s="10"/>
      <c r="L64" s="1"/>
      <c r="M64" s="1"/>
      <c r="N64" s="5"/>
      <c r="O64" s="1"/>
      <c r="P64" s="1"/>
      <c r="Q64" s="1"/>
    </row>
    <row r="65" spans="1:17" s="24" customFormat="1" ht="42.75">
      <c r="A65" s="41" t="s">
        <v>126</v>
      </c>
      <c r="B65" s="42">
        <v>110301</v>
      </c>
      <c r="C65" s="42" t="s">
        <v>451</v>
      </c>
      <c r="D65" s="63" t="s">
        <v>120</v>
      </c>
      <c r="E65" s="42" t="s">
        <v>18</v>
      </c>
      <c r="F65" s="44">
        <f>ROUND('MEMÓRIA DE CALC.'!K456,2)</f>
        <v>161.18</v>
      </c>
      <c r="G65" s="20">
        <f>ROUND(I65+(I65*$G$5),2)</f>
        <v>50.26</v>
      </c>
      <c r="H65" s="11">
        <f>ROUND(G65*F65,2)</f>
        <v>8100.91</v>
      </c>
      <c r="I65" s="16">
        <v>38.130000000000003</v>
      </c>
      <c r="J65" s="228">
        <f t="shared" si="0"/>
        <v>1.7137809340525074E-2</v>
      </c>
      <c r="K65" s="10"/>
      <c r="L65" s="1"/>
      <c r="M65" s="1"/>
      <c r="N65" s="5"/>
      <c r="O65" s="1"/>
      <c r="P65" s="1"/>
      <c r="Q65" s="1"/>
    </row>
    <row r="66" spans="1:17" s="24" customFormat="1" ht="28.5">
      <c r="A66" s="41" t="s">
        <v>127</v>
      </c>
      <c r="B66" s="42">
        <v>160711</v>
      </c>
      <c r="C66" s="42" t="s">
        <v>451</v>
      </c>
      <c r="D66" s="63" t="s">
        <v>285</v>
      </c>
      <c r="E66" s="42" t="s">
        <v>18</v>
      </c>
      <c r="F66" s="44">
        <f>ROUND('MEMÓRIA DE CALC.'!H459,2)</f>
        <v>305.14</v>
      </c>
      <c r="G66" s="20">
        <f>ROUND(I66+(I66*$G$5),2)</f>
        <v>76.47</v>
      </c>
      <c r="H66" s="11">
        <f>ROUND(G66*F66,2)</f>
        <v>23334.06</v>
      </c>
      <c r="I66" s="229">
        <v>58.01</v>
      </c>
      <c r="J66" s="230">
        <f t="shared" si="0"/>
        <v>4.9364166670210201E-2</v>
      </c>
      <c r="K66" s="10"/>
      <c r="L66" s="1"/>
      <c r="M66" s="1"/>
      <c r="N66" s="5"/>
      <c r="O66" s="1"/>
      <c r="P66" s="1"/>
      <c r="Q66" s="1"/>
    </row>
    <row r="67" spans="1:17" s="24" customFormat="1" ht="57">
      <c r="A67" s="41" t="s">
        <v>128</v>
      </c>
      <c r="B67" s="77">
        <v>87273</v>
      </c>
      <c r="C67" s="43" t="s">
        <v>152</v>
      </c>
      <c r="D67" s="63" t="s">
        <v>406</v>
      </c>
      <c r="E67" s="42" t="s">
        <v>18</v>
      </c>
      <c r="F67" s="44">
        <f>'MEMÓRIA DE CALC.'!H476</f>
        <v>42.319999999999993</v>
      </c>
      <c r="G67" s="20">
        <f>ROUND(I67+(I67*$G$5),2)</f>
        <v>94.24</v>
      </c>
      <c r="H67" s="11">
        <f>ROUND(G67*F67,2)</f>
        <v>3988.24</v>
      </c>
      <c r="I67" s="16">
        <v>71.489999999999995</v>
      </c>
      <c r="J67" s="228">
        <f t="shared" si="0"/>
        <v>8.4372862708332417E-3</v>
      </c>
      <c r="K67" s="10"/>
      <c r="L67" s="1"/>
      <c r="M67" s="1"/>
      <c r="N67" s="5"/>
      <c r="O67" s="1"/>
      <c r="P67" s="1"/>
      <c r="Q67" s="1"/>
    </row>
    <row r="68" spans="1:17" s="24" customFormat="1" ht="48.75" customHeight="1">
      <c r="A68" s="41" t="s">
        <v>232</v>
      </c>
      <c r="B68" s="42">
        <v>120232</v>
      </c>
      <c r="C68" s="42" t="s">
        <v>451</v>
      </c>
      <c r="D68" s="63" t="s">
        <v>233</v>
      </c>
      <c r="E68" s="42" t="s">
        <v>18</v>
      </c>
      <c r="F68" s="44">
        <f>ROUND('MEMÓRIA DE CALC.'!J497,2)</f>
        <v>75.36</v>
      </c>
      <c r="G68" s="20">
        <f>ROUND(I68+(I68*$G$5),2)</f>
        <v>124.95</v>
      </c>
      <c r="H68" s="11">
        <f>ROUND(G68*F68,2)</f>
        <v>9416.23</v>
      </c>
      <c r="I68" s="16">
        <v>94.79</v>
      </c>
      <c r="J68" s="228">
        <f t="shared" si="0"/>
        <v>1.992042306932584E-2</v>
      </c>
      <c r="K68" s="10"/>
      <c r="L68" s="1"/>
      <c r="M68" s="1"/>
      <c r="N68" s="5"/>
      <c r="O68" s="1"/>
      <c r="P68" s="1"/>
      <c r="Q68" s="1"/>
    </row>
    <row r="69" spans="1:17">
      <c r="A69" s="325" t="s">
        <v>149</v>
      </c>
      <c r="B69" s="326"/>
      <c r="C69" s="326"/>
      <c r="D69" s="326"/>
      <c r="E69" s="326"/>
      <c r="F69" s="326"/>
      <c r="G69" s="326"/>
      <c r="H69" s="12">
        <f>SUM(H64:H68)</f>
        <v>49208.86</v>
      </c>
      <c r="J69" s="228"/>
      <c r="K69" s="10"/>
      <c r="N69" s="5"/>
    </row>
    <row r="70" spans="1:17" s="17" customFormat="1" ht="15">
      <c r="A70" s="68" t="s">
        <v>133</v>
      </c>
      <c r="B70" s="73"/>
      <c r="C70" s="73"/>
      <c r="D70" s="322" t="s">
        <v>129</v>
      </c>
      <c r="E70" s="323"/>
      <c r="F70" s="323"/>
      <c r="G70" s="323"/>
      <c r="H70" s="324"/>
      <c r="I70" s="16"/>
      <c r="J70" s="228">
        <f t="shared" si="0"/>
        <v>0</v>
      </c>
      <c r="K70" s="10"/>
      <c r="L70" s="1"/>
      <c r="M70" s="1"/>
      <c r="N70" s="5"/>
      <c r="O70" s="1"/>
      <c r="P70" s="1"/>
      <c r="Q70" s="1"/>
    </row>
    <row r="71" spans="1:17" s="24" customFormat="1" ht="42.75">
      <c r="A71" s="41" t="s">
        <v>134</v>
      </c>
      <c r="B71" s="42">
        <v>130103</v>
      </c>
      <c r="C71" s="42" t="s">
        <v>451</v>
      </c>
      <c r="D71" s="63" t="s">
        <v>130</v>
      </c>
      <c r="E71" s="42" t="s">
        <v>18</v>
      </c>
      <c r="F71" s="44">
        <f>'MEMÓRIA DE CALC.'!H510</f>
        <v>116.56</v>
      </c>
      <c r="G71" s="20">
        <f>ROUND(I71+(I71*$G$5),2)</f>
        <v>32.49</v>
      </c>
      <c r="H71" s="11">
        <f t="shared" ref="H71:H76" si="3">ROUND(G71*F71,2)</f>
        <v>3787.03</v>
      </c>
      <c r="I71" s="16">
        <v>24.65</v>
      </c>
      <c r="J71" s="228">
        <f t="shared" si="0"/>
        <v>8.0116182141078806E-3</v>
      </c>
      <c r="K71" s="10"/>
      <c r="L71" s="1"/>
      <c r="M71" s="1"/>
      <c r="N71" s="5"/>
      <c r="O71" s="1"/>
      <c r="P71" s="1"/>
      <c r="Q71" s="1"/>
    </row>
    <row r="72" spans="1:17" s="24" customFormat="1">
      <c r="A72" s="41" t="s">
        <v>135</v>
      </c>
      <c r="B72" s="42">
        <v>130112</v>
      </c>
      <c r="C72" s="42" t="s">
        <v>451</v>
      </c>
      <c r="D72" s="63" t="s">
        <v>131</v>
      </c>
      <c r="E72" s="42" t="s">
        <v>18</v>
      </c>
      <c r="F72" s="44">
        <f>'MEMÓRIA DE CALC.'!F513</f>
        <v>116.56</v>
      </c>
      <c r="G72" s="20">
        <f t="shared" ref="G72:G77" si="4">ROUND(I72+(I72*$G$5),2)</f>
        <v>65.77</v>
      </c>
      <c r="H72" s="11">
        <f t="shared" si="3"/>
        <v>7666.15</v>
      </c>
      <c r="I72" s="16">
        <v>49.89</v>
      </c>
      <c r="J72" s="228">
        <f t="shared" si="0"/>
        <v>1.6218056622757972E-2</v>
      </c>
      <c r="K72" s="10"/>
      <c r="L72" s="1"/>
      <c r="M72" s="1"/>
      <c r="N72" s="5"/>
      <c r="O72" s="1"/>
      <c r="P72" s="1"/>
      <c r="Q72" s="1"/>
    </row>
    <row r="73" spans="1:17" s="24" customFormat="1" ht="65.25" customHeight="1">
      <c r="A73" s="41" t="s">
        <v>136</v>
      </c>
      <c r="B73" s="42">
        <v>130234</v>
      </c>
      <c r="C73" s="42" t="s">
        <v>451</v>
      </c>
      <c r="D73" s="63" t="s">
        <v>286</v>
      </c>
      <c r="E73" s="42" t="s">
        <v>18</v>
      </c>
      <c r="F73" s="44">
        <f>ROUND('MEMÓRIA DE CALC.'!F516,2)</f>
        <v>111.03</v>
      </c>
      <c r="G73" s="20">
        <f t="shared" si="4"/>
        <v>269.5</v>
      </c>
      <c r="H73" s="11">
        <f t="shared" si="3"/>
        <v>29922.59</v>
      </c>
      <c r="I73" s="229">
        <v>204.44</v>
      </c>
      <c r="J73" s="230">
        <f t="shared" si="0"/>
        <v>6.3302473721434036E-2</v>
      </c>
      <c r="K73" s="10"/>
      <c r="L73" s="1"/>
      <c r="M73" s="1"/>
      <c r="N73" s="5"/>
      <c r="O73" s="1"/>
      <c r="P73" s="1"/>
      <c r="Q73" s="1"/>
    </row>
    <row r="74" spans="1:17" s="24" customFormat="1">
      <c r="A74" s="41" t="s">
        <v>246</v>
      </c>
      <c r="B74" s="42">
        <v>130308</v>
      </c>
      <c r="C74" s="42" t="s">
        <v>451</v>
      </c>
      <c r="D74" s="63" t="s">
        <v>132</v>
      </c>
      <c r="E74" s="42" t="s">
        <v>23</v>
      </c>
      <c r="F74" s="44">
        <f>'MEMÓRIA DE CALC.'!H521</f>
        <v>4</v>
      </c>
      <c r="G74" s="20">
        <f t="shared" si="4"/>
        <v>67.400000000000006</v>
      </c>
      <c r="H74" s="11">
        <f t="shared" si="3"/>
        <v>269.60000000000002</v>
      </c>
      <c r="I74" s="16">
        <v>51.13</v>
      </c>
      <c r="J74" s="228">
        <f t="shared" si="0"/>
        <v>5.7034992342904194E-4</v>
      </c>
      <c r="K74" s="10"/>
      <c r="L74" s="1"/>
      <c r="M74" s="1"/>
      <c r="N74" s="5"/>
      <c r="O74" s="1"/>
      <c r="P74" s="1"/>
      <c r="Q74" s="1"/>
    </row>
    <row r="75" spans="1:17" s="24" customFormat="1">
      <c r="A75" s="41" t="s">
        <v>487</v>
      </c>
      <c r="B75" s="42">
        <v>130317</v>
      </c>
      <c r="C75" s="42" t="s">
        <v>451</v>
      </c>
      <c r="D75" s="63" t="s">
        <v>269</v>
      </c>
      <c r="E75" s="42" t="s">
        <v>23</v>
      </c>
      <c r="F75" s="44">
        <f>'MEMÓRIA DE CALC.'!H535</f>
        <v>20.399999999999999</v>
      </c>
      <c r="G75" s="20">
        <f t="shared" si="4"/>
        <v>107.82</v>
      </c>
      <c r="H75" s="11">
        <f t="shared" si="3"/>
        <v>2199.5300000000002</v>
      </c>
      <c r="I75" s="16">
        <v>81.790000000000006</v>
      </c>
      <c r="J75" s="228">
        <f t="shared" si="0"/>
        <v>4.6531964654298241E-3</v>
      </c>
      <c r="K75" s="10"/>
      <c r="L75" s="1"/>
      <c r="M75" s="1"/>
      <c r="N75" s="5"/>
      <c r="O75" s="1"/>
      <c r="P75" s="1"/>
      <c r="Q75" s="1"/>
    </row>
    <row r="76" spans="1:17" s="24" customFormat="1" ht="42.75">
      <c r="A76" s="41" t="s">
        <v>137</v>
      </c>
      <c r="B76" s="77">
        <v>94992</v>
      </c>
      <c r="C76" s="43" t="s">
        <v>152</v>
      </c>
      <c r="D76" s="78" t="s">
        <v>445</v>
      </c>
      <c r="E76" s="77" t="s">
        <v>444</v>
      </c>
      <c r="F76" s="79">
        <f>ROUND('MEMÓRIA DE CALC.'!H542,2)</f>
        <v>58.58</v>
      </c>
      <c r="G76" s="20">
        <f t="shared" si="4"/>
        <v>124.43</v>
      </c>
      <c r="H76" s="11">
        <f t="shared" si="3"/>
        <v>7289.11</v>
      </c>
      <c r="I76" s="16">
        <v>94.39</v>
      </c>
      <c r="J76" s="228">
        <f t="shared" si="0"/>
        <v>1.5420412946460918E-2</v>
      </c>
      <c r="K76" s="10"/>
      <c r="L76" s="1"/>
      <c r="M76" s="1"/>
      <c r="N76" s="5"/>
      <c r="O76" s="1"/>
      <c r="P76" s="1"/>
      <c r="Q76" s="1"/>
    </row>
    <row r="77" spans="1:17" s="24" customFormat="1" ht="60.75" customHeight="1">
      <c r="A77" s="41" t="s">
        <v>248</v>
      </c>
      <c r="B77" s="42">
        <v>200253</v>
      </c>
      <c r="C77" s="42" t="s">
        <v>451</v>
      </c>
      <c r="D77" s="63" t="s">
        <v>571</v>
      </c>
      <c r="E77" s="42" t="s">
        <v>18</v>
      </c>
      <c r="F77" s="44">
        <f>ROUND('MEMÓRIA DE CALC.'!H546,2)</f>
        <v>5.53</v>
      </c>
      <c r="G77" s="20">
        <f t="shared" si="4"/>
        <v>128.84</v>
      </c>
      <c r="H77" s="11">
        <f>ROUND(G77*F77,2)</f>
        <v>712.49</v>
      </c>
      <c r="I77" s="16">
        <v>97.74</v>
      </c>
      <c r="J77" s="228">
        <f t="shared" si="0"/>
        <v>1.5073019916318918E-3</v>
      </c>
      <c r="K77" s="10"/>
      <c r="L77" s="1"/>
      <c r="M77" s="1"/>
      <c r="N77" s="5"/>
      <c r="O77" s="1"/>
      <c r="P77" s="1"/>
      <c r="Q77" s="1"/>
    </row>
    <row r="78" spans="1:17">
      <c r="A78" s="325" t="s">
        <v>150</v>
      </c>
      <c r="B78" s="326"/>
      <c r="C78" s="326"/>
      <c r="D78" s="326"/>
      <c r="E78" s="326"/>
      <c r="F78" s="326"/>
      <c r="G78" s="326"/>
      <c r="H78" s="12">
        <f>SUM(H71:H77)</f>
        <v>51846.5</v>
      </c>
      <c r="J78" s="228"/>
      <c r="K78" s="10"/>
      <c r="N78" s="5"/>
    </row>
    <row r="79" spans="1:17" s="17" customFormat="1" ht="15">
      <c r="A79" s="68" t="s">
        <v>142</v>
      </c>
      <c r="B79" s="73"/>
      <c r="C79" s="42"/>
      <c r="D79" s="80" t="s">
        <v>165</v>
      </c>
      <c r="E79" s="42"/>
      <c r="F79" s="44"/>
      <c r="G79" s="157"/>
      <c r="H79" s="81"/>
      <c r="I79" s="16"/>
      <c r="J79" s="228">
        <f t="shared" ref="J79:J131" si="5">H79/$H$133</f>
        <v>0</v>
      </c>
      <c r="K79" s="13"/>
      <c r="L79" s="1"/>
      <c r="M79" s="1"/>
      <c r="N79" s="5"/>
      <c r="O79" s="1"/>
      <c r="P79" s="1"/>
      <c r="Q79" s="1"/>
    </row>
    <row r="80" spans="1:17" s="24" customFormat="1" ht="24.75" customHeight="1">
      <c r="A80" s="66" t="s">
        <v>143</v>
      </c>
      <c r="B80" s="42">
        <v>140701</v>
      </c>
      <c r="C80" s="42" t="s">
        <v>451</v>
      </c>
      <c r="D80" s="63" t="s">
        <v>250</v>
      </c>
      <c r="E80" s="42" t="s">
        <v>79</v>
      </c>
      <c r="F80" s="44">
        <f>'MEMÓRIA DE CALC.'!F554</f>
        <v>7</v>
      </c>
      <c r="G80" s="20">
        <f>ROUND(I80+(I80*$G$5),2)</f>
        <v>145.69</v>
      </c>
      <c r="H80" s="11">
        <f>ROUND(G80*F80,2)</f>
        <v>1019.83</v>
      </c>
      <c r="I80" s="16">
        <v>110.52</v>
      </c>
      <c r="J80" s="228">
        <f t="shared" si="5"/>
        <v>2.1574924421759638E-3</v>
      </c>
      <c r="K80" s="13"/>
      <c r="L80" s="1"/>
      <c r="M80" s="1"/>
      <c r="N80" s="5"/>
      <c r="O80" s="1"/>
      <c r="P80" s="1"/>
      <c r="Q80" s="1"/>
    </row>
    <row r="81" spans="1:17" s="24" customFormat="1">
      <c r="A81" s="66" t="s">
        <v>251</v>
      </c>
      <c r="B81" s="42">
        <v>170319</v>
      </c>
      <c r="C81" s="42" t="s">
        <v>451</v>
      </c>
      <c r="D81" s="63" t="s">
        <v>580</v>
      </c>
      <c r="E81" s="42" t="s">
        <v>79</v>
      </c>
      <c r="F81" s="44">
        <f>'MEMÓRIA DE CALC.'!F558</f>
        <v>3</v>
      </c>
      <c r="G81" s="20">
        <f t="shared" ref="G81:G91" si="6">ROUND(I81+(I81*$G$5),2)</f>
        <v>77.38</v>
      </c>
      <c r="H81" s="11">
        <f t="shared" ref="H81:H91" si="7">ROUND(G81*F81,2)</f>
        <v>232.14</v>
      </c>
      <c r="I81" s="16">
        <v>58.7</v>
      </c>
      <c r="J81" s="228">
        <f t="shared" si="5"/>
        <v>4.9110174786653473E-4</v>
      </c>
      <c r="K81" s="13"/>
      <c r="L81" s="1"/>
      <c r="M81" s="1"/>
      <c r="N81" s="5"/>
      <c r="O81" s="1"/>
      <c r="P81" s="1"/>
      <c r="Q81" s="1"/>
    </row>
    <row r="82" spans="1:17" s="24" customFormat="1" ht="28.5">
      <c r="A82" s="66" t="s">
        <v>145</v>
      </c>
      <c r="B82" s="42">
        <v>170329</v>
      </c>
      <c r="C82" s="42" t="s">
        <v>451</v>
      </c>
      <c r="D82" s="63" t="s">
        <v>255</v>
      </c>
      <c r="E82" s="42" t="s">
        <v>79</v>
      </c>
      <c r="F82" s="44">
        <f>'MEMÓRIA DE CALC.'!F562</f>
        <v>3</v>
      </c>
      <c r="G82" s="20">
        <f>ROUND(I82+(I82*$G$5),2)</f>
        <v>190.39</v>
      </c>
      <c r="H82" s="11">
        <f>ROUND(G82*F82,2)</f>
        <v>571.16999999999996</v>
      </c>
      <c r="I82" s="16">
        <v>144.43</v>
      </c>
      <c r="J82" s="228">
        <f t="shared" si="5"/>
        <v>1.2083337009086269E-3</v>
      </c>
      <c r="K82" s="13"/>
      <c r="L82" s="1"/>
      <c r="M82" s="1"/>
      <c r="N82" s="5"/>
      <c r="O82" s="1"/>
      <c r="P82" s="1"/>
      <c r="Q82" s="1"/>
    </row>
    <row r="83" spans="1:17" s="24" customFormat="1">
      <c r="A83" s="66" t="s">
        <v>252</v>
      </c>
      <c r="B83" s="42">
        <v>140705</v>
      </c>
      <c r="C83" s="42" t="s">
        <v>451</v>
      </c>
      <c r="D83" s="63" t="s">
        <v>166</v>
      </c>
      <c r="E83" s="42" t="s">
        <v>79</v>
      </c>
      <c r="F83" s="44">
        <f>'MEMÓRIA DE CALC.'!F567</f>
        <v>2</v>
      </c>
      <c r="G83" s="20">
        <f t="shared" si="6"/>
        <v>181.97</v>
      </c>
      <c r="H83" s="11">
        <f t="shared" si="7"/>
        <v>363.94</v>
      </c>
      <c r="I83" s="16">
        <v>138.04</v>
      </c>
      <c r="J83" s="228">
        <f t="shared" si="5"/>
        <v>7.6993008580402637E-4</v>
      </c>
      <c r="K83" s="13"/>
      <c r="L83" s="1"/>
      <c r="M83" s="1"/>
      <c r="N83" s="5"/>
      <c r="O83" s="1"/>
      <c r="P83" s="1"/>
      <c r="Q83" s="1"/>
    </row>
    <row r="84" spans="1:17" s="24" customFormat="1" ht="28.5">
      <c r="A84" s="66" t="s">
        <v>257</v>
      </c>
      <c r="B84" s="42">
        <v>140706</v>
      </c>
      <c r="C84" s="42" t="s">
        <v>451</v>
      </c>
      <c r="D84" s="63" t="s">
        <v>167</v>
      </c>
      <c r="E84" s="42" t="s">
        <v>79</v>
      </c>
      <c r="F84" s="44">
        <f>'MEMÓRIA DE CALC.'!F573</f>
        <v>3</v>
      </c>
      <c r="G84" s="20">
        <f t="shared" si="6"/>
        <v>132.94</v>
      </c>
      <c r="H84" s="11">
        <f t="shared" si="7"/>
        <v>398.82</v>
      </c>
      <c r="I84" s="16">
        <v>100.85</v>
      </c>
      <c r="J84" s="228">
        <f t="shared" si="5"/>
        <v>8.4372016491828807E-4</v>
      </c>
      <c r="K84" s="1"/>
      <c r="L84" s="1"/>
      <c r="M84" s="1"/>
      <c r="N84" s="5"/>
      <c r="O84" s="1"/>
      <c r="P84" s="1"/>
      <c r="Q84" s="1"/>
    </row>
    <row r="85" spans="1:17" s="24" customFormat="1" ht="28.5">
      <c r="A85" s="66" t="s">
        <v>258</v>
      </c>
      <c r="B85" s="42">
        <v>140903</v>
      </c>
      <c r="C85" s="42" t="s">
        <v>451</v>
      </c>
      <c r="D85" s="63" t="s">
        <v>168</v>
      </c>
      <c r="E85" s="42" t="s">
        <v>23</v>
      </c>
      <c r="F85" s="44">
        <f>'MEMÓRIA DE CALC.'!F576</f>
        <v>34.04</v>
      </c>
      <c r="G85" s="20">
        <f t="shared" si="6"/>
        <v>93.32</v>
      </c>
      <c r="H85" s="11">
        <f t="shared" si="7"/>
        <v>3176.61</v>
      </c>
      <c r="I85" s="16">
        <v>70.790000000000006</v>
      </c>
      <c r="J85" s="228">
        <f t="shared" si="5"/>
        <v>6.7202495187831191E-3</v>
      </c>
      <c r="K85" s="13"/>
      <c r="L85" s="1"/>
      <c r="M85" s="1"/>
      <c r="N85" s="5"/>
      <c r="O85" s="1"/>
      <c r="P85" s="1"/>
      <c r="Q85" s="1"/>
    </row>
    <row r="86" spans="1:17" s="40" customFormat="1" ht="42.75">
      <c r="A86" s="66" t="s">
        <v>259</v>
      </c>
      <c r="B86" s="42">
        <v>89712</v>
      </c>
      <c r="C86" s="42" t="s">
        <v>152</v>
      </c>
      <c r="D86" s="63" t="s">
        <v>529</v>
      </c>
      <c r="E86" s="42" t="s">
        <v>23</v>
      </c>
      <c r="F86" s="44">
        <f>'MEMÓRIA DE CALC.'!F578</f>
        <v>2.66</v>
      </c>
      <c r="G86" s="20">
        <f t="shared" si="6"/>
        <v>41.76</v>
      </c>
      <c r="H86" s="11">
        <f t="shared" si="7"/>
        <v>111.08</v>
      </c>
      <c r="I86" s="16">
        <v>31.68</v>
      </c>
      <c r="J86" s="228">
        <f t="shared" si="5"/>
        <v>2.349943230508085E-4</v>
      </c>
      <c r="K86" s="13"/>
      <c r="L86" s="1"/>
      <c r="M86" s="1"/>
      <c r="N86" s="5"/>
      <c r="O86" s="1"/>
      <c r="P86" s="1"/>
      <c r="Q86" s="1"/>
    </row>
    <row r="87" spans="1:17" s="40" customFormat="1" ht="42.75">
      <c r="A87" s="66" t="s">
        <v>260</v>
      </c>
      <c r="B87" s="42">
        <v>89711</v>
      </c>
      <c r="C87" s="42" t="s">
        <v>152</v>
      </c>
      <c r="D87" s="63" t="s">
        <v>528</v>
      </c>
      <c r="E87" s="42" t="s">
        <v>23</v>
      </c>
      <c r="F87" s="44">
        <f>'MEMÓRIA DE CALC.'!F580</f>
        <v>7.88</v>
      </c>
      <c r="G87" s="20">
        <f t="shared" si="6"/>
        <v>31.14</v>
      </c>
      <c r="H87" s="11">
        <f t="shared" si="7"/>
        <v>245.38</v>
      </c>
      <c r="I87" s="16">
        <v>23.62</v>
      </c>
      <c r="J87" s="228">
        <f t="shared" si="5"/>
        <v>5.1911151413582457E-4</v>
      </c>
      <c r="K87" s="13"/>
      <c r="L87" s="1"/>
      <c r="M87" s="1"/>
      <c r="N87" s="5"/>
      <c r="O87" s="1"/>
      <c r="P87" s="1"/>
      <c r="Q87" s="1"/>
    </row>
    <row r="88" spans="1:17" s="24" customFormat="1" ht="71.25">
      <c r="A88" s="66" t="s">
        <v>261</v>
      </c>
      <c r="B88" s="42">
        <v>141101</v>
      </c>
      <c r="C88" s="42" t="s">
        <v>451</v>
      </c>
      <c r="D88" s="63" t="s">
        <v>169</v>
      </c>
      <c r="E88" s="42" t="s">
        <v>79</v>
      </c>
      <c r="F88" s="44">
        <f>'MEMÓRIA DE CALC.'!F583</f>
        <v>1</v>
      </c>
      <c r="G88" s="20">
        <f t="shared" si="6"/>
        <v>762.74</v>
      </c>
      <c r="H88" s="11">
        <f t="shared" si="7"/>
        <v>762.74</v>
      </c>
      <c r="I88" s="16">
        <v>578.61</v>
      </c>
      <c r="J88" s="228">
        <f t="shared" si="5"/>
        <v>1.6136079398971343E-3</v>
      </c>
      <c r="K88" s="13"/>
      <c r="L88" s="1"/>
      <c r="M88" s="1"/>
      <c r="N88" s="5"/>
      <c r="O88" s="1"/>
      <c r="P88" s="1"/>
      <c r="Q88" s="1"/>
    </row>
    <row r="89" spans="1:17" s="24" customFormat="1" ht="28.5">
      <c r="A89" s="66" t="s">
        <v>530</v>
      </c>
      <c r="B89" s="42">
        <v>141522</v>
      </c>
      <c r="C89" s="42" t="s">
        <v>451</v>
      </c>
      <c r="D89" s="63" t="s">
        <v>170</v>
      </c>
      <c r="E89" s="42" t="s">
        <v>79</v>
      </c>
      <c r="F89" s="44">
        <f>'MEMÓRIA DE CALC.'!F586</f>
        <v>3</v>
      </c>
      <c r="G89" s="20">
        <f t="shared" si="6"/>
        <v>27.58</v>
      </c>
      <c r="H89" s="11">
        <f t="shared" si="7"/>
        <v>82.74</v>
      </c>
      <c r="I89" s="16">
        <v>20.92</v>
      </c>
      <c r="J89" s="228">
        <f t="shared" si="5"/>
        <v>1.7503988377047078E-4</v>
      </c>
      <c r="K89" s="13"/>
      <c r="L89" s="1"/>
      <c r="M89" s="1"/>
      <c r="N89" s="5"/>
      <c r="O89" s="1"/>
      <c r="P89" s="1"/>
      <c r="Q89" s="1"/>
    </row>
    <row r="90" spans="1:17" s="24" customFormat="1">
      <c r="A90" s="66" t="s">
        <v>531</v>
      </c>
      <c r="B90" s="42">
        <v>142119</v>
      </c>
      <c r="C90" s="42" t="s">
        <v>451</v>
      </c>
      <c r="D90" s="63" t="s">
        <v>171</v>
      </c>
      <c r="E90" s="42" t="s">
        <v>79</v>
      </c>
      <c r="F90" s="44">
        <f>'MEMÓRIA DE CALC.'!F589</f>
        <v>1</v>
      </c>
      <c r="G90" s="20">
        <f t="shared" si="6"/>
        <v>135.46</v>
      </c>
      <c r="H90" s="11">
        <f t="shared" si="7"/>
        <v>135.46</v>
      </c>
      <c r="I90" s="16">
        <v>102.76</v>
      </c>
      <c r="J90" s="228">
        <f t="shared" si="5"/>
        <v>2.8657121894546745E-4</v>
      </c>
      <c r="K90" s="13"/>
      <c r="L90" s="1"/>
      <c r="M90" s="1"/>
      <c r="N90" s="5"/>
      <c r="O90" s="1"/>
      <c r="P90" s="1"/>
      <c r="Q90" s="1"/>
    </row>
    <row r="91" spans="1:17" s="24" customFormat="1" ht="28.5">
      <c r="A91" s="66" t="s">
        <v>579</v>
      </c>
      <c r="B91" s="42">
        <v>141410</v>
      </c>
      <c r="C91" s="42" t="s">
        <v>451</v>
      </c>
      <c r="D91" s="63" t="s">
        <v>267</v>
      </c>
      <c r="E91" s="42" t="s">
        <v>23</v>
      </c>
      <c r="F91" s="44">
        <f>'MEMÓRIA DE CALC.'!F592</f>
        <v>27.69</v>
      </c>
      <c r="G91" s="20">
        <f t="shared" si="6"/>
        <v>36.299999999999997</v>
      </c>
      <c r="H91" s="11">
        <f t="shared" si="7"/>
        <v>1005.15</v>
      </c>
      <c r="I91" s="16">
        <v>27.54</v>
      </c>
      <c r="J91" s="228">
        <f t="shared" si="5"/>
        <v>2.1264362964936996E-3</v>
      </c>
      <c r="K91" s="13"/>
      <c r="L91" s="1"/>
      <c r="M91" s="1"/>
      <c r="N91" s="5"/>
      <c r="O91" s="1"/>
      <c r="P91" s="1"/>
      <c r="Q91" s="1"/>
    </row>
    <row r="92" spans="1:17" s="14" customFormat="1" ht="15">
      <c r="A92" s="325" t="s">
        <v>213</v>
      </c>
      <c r="B92" s="326"/>
      <c r="C92" s="326"/>
      <c r="D92" s="326"/>
      <c r="E92" s="326"/>
      <c r="F92" s="326"/>
      <c r="G92" s="326"/>
      <c r="H92" s="12">
        <f>SUM(H80:H91)</f>
        <v>8105.0599999999995</v>
      </c>
      <c r="I92" s="74"/>
      <c r="J92" s="228"/>
      <c r="K92" s="15"/>
      <c r="N92" s="82"/>
    </row>
    <row r="93" spans="1:17" s="17" customFormat="1" ht="15">
      <c r="A93" s="68" t="s">
        <v>147</v>
      </c>
      <c r="B93" s="73"/>
      <c r="C93" s="73"/>
      <c r="D93" s="322" t="s">
        <v>172</v>
      </c>
      <c r="E93" s="323"/>
      <c r="F93" s="323"/>
      <c r="G93" s="323"/>
      <c r="H93" s="324"/>
      <c r="I93" s="16"/>
      <c r="J93" s="228">
        <f t="shared" si="5"/>
        <v>0</v>
      </c>
      <c r="K93" s="13"/>
      <c r="L93" s="1"/>
      <c r="M93" s="1"/>
      <c r="N93" s="5"/>
      <c r="O93" s="1"/>
      <c r="P93" s="1"/>
      <c r="Q93" s="1"/>
    </row>
    <row r="94" spans="1:17" s="24" customFormat="1" ht="57">
      <c r="A94" s="41" t="s">
        <v>148</v>
      </c>
      <c r="B94" s="42">
        <v>170120</v>
      </c>
      <c r="C94" s="42" t="s">
        <v>451</v>
      </c>
      <c r="D94" s="63" t="s">
        <v>173</v>
      </c>
      <c r="E94" s="42" t="s">
        <v>79</v>
      </c>
      <c r="F94" s="44">
        <f>'MEMÓRIA DE CALC.'!F599</f>
        <v>2</v>
      </c>
      <c r="G94" s="20">
        <f>ROUND(I94+(I94*$G$5),2)</f>
        <v>488.92</v>
      </c>
      <c r="H94" s="11">
        <f>ROUND(G94*F94,2)</f>
        <v>977.84</v>
      </c>
      <c r="I94" s="16">
        <v>370.89</v>
      </c>
      <c r="J94" s="228">
        <f t="shared" si="5"/>
        <v>2.068660864710142E-3</v>
      </c>
      <c r="K94" s="13"/>
      <c r="L94" s="1"/>
      <c r="M94" s="1"/>
      <c r="N94" s="5"/>
      <c r="O94" s="1"/>
      <c r="P94" s="1"/>
      <c r="Q94" s="1"/>
    </row>
    <row r="95" spans="1:17" s="24" customFormat="1" ht="28.5">
      <c r="A95" s="41" t="s">
        <v>175</v>
      </c>
      <c r="B95" s="42">
        <v>86915</v>
      </c>
      <c r="C95" s="42" t="s">
        <v>451</v>
      </c>
      <c r="D95" s="63" t="s">
        <v>663</v>
      </c>
      <c r="E95" s="42" t="s">
        <v>79</v>
      </c>
      <c r="F95" s="44">
        <f>'MEMÓRIA DE CALC.'!F604</f>
        <v>2</v>
      </c>
      <c r="G95" s="20">
        <f>ROUND(I95+(I95*$G$5),2)</f>
        <v>148.63</v>
      </c>
      <c r="H95" s="11">
        <f>ROUND(G95*F95,2)</f>
        <v>297.26</v>
      </c>
      <c r="I95" s="16">
        <v>112.75</v>
      </c>
      <c r="J95" s="228">
        <f t="shared" si="5"/>
        <v>6.2886579465325286E-4</v>
      </c>
      <c r="K95" s="13"/>
      <c r="L95" s="1"/>
      <c r="M95" s="1"/>
      <c r="N95" s="5"/>
      <c r="O95" s="1"/>
      <c r="P95" s="1"/>
      <c r="Q95" s="1"/>
    </row>
    <row r="96" spans="1:17" s="40" customFormat="1" ht="57">
      <c r="A96" s="41" t="s">
        <v>265</v>
      </c>
      <c r="B96" s="42">
        <v>170135</v>
      </c>
      <c r="C96" s="42" t="s">
        <v>451</v>
      </c>
      <c r="D96" s="63" t="s">
        <v>174</v>
      </c>
      <c r="E96" s="42" t="s">
        <v>79</v>
      </c>
      <c r="F96" s="44">
        <f>'MEMÓRIA DE CALC.'!F609</f>
        <v>2</v>
      </c>
      <c r="G96" s="20">
        <f t="shared" ref="G96:G104" si="8">ROUND(I96+(I96*$G$5),2)</f>
        <v>4209.8500000000004</v>
      </c>
      <c r="H96" s="11">
        <f t="shared" ref="H96:H104" si="9">ROUND(G96*F96,2)</f>
        <v>8419.7000000000007</v>
      </c>
      <c r="I96" s="16">
        <v>3193.58</v>
      </c>
      <c r="J96" s="228">
        <f t="shared" si="5"/>
        <v>1.7812222738484807E-2</v>
      </c>
      <c r="K96" s="13"/>
      <c r="L96" s="1"/>
      <c r="M96" s="1"/>
      <c r="N96" s="5"/>
      <c r="O96" s="1"/>
      <c r="P96" s="1"/>
      <c r="Q96" s="1"/>
    </row>
    <row r="97" spans="1:17" s="40" customFormat="1" ht="57">
      <c r="A97" s="41" t="s">
        <v>176</v>
      </c>
      <c r="B97" s="42">
        <v>170614</v>
      </c>
      <c r="C97" s="42" t="s">
        <v>451</v>
      </c>
      <c r="D97" s="63" t="s">
        <v>584</v>
      </c>
      <c r="E97" s="42" t="s">
        <v>79</v>
      </c>
      <c r="F97" s="44">
        <f>'MEMÓRIA DE CALC.'!F614</f>
        <v>2</v>
      </c>
      <c r="G97" s="20">
        <f t="shared" si="8"/>
        <v>313.91000000000003</v>
      </c>
      <c r="H97" s="11">
        <f t="shared" si="9"/>
        <v>627.82000000000005</v>
      </c>
      <c r="I97" s="16">
        <v>238.13</v>
      </c>
      <c r="J97" s="228">
        <f t="shared" si="5"/>
        <v>1.3281791132315323E-3</v>
      </c>
      <c r="K97" s="13"/>
      <c r="L97" s="1"/>
      <c r="M97" s="1"/>
      <c r="N97" s="5"/>
      <c r="O97" s="1"/>
      <c r="P97" s="1"/>
      <c r="Q97" s="1"/>
    </row>
    <row r="98" spans="1:17" s="40" customFormat="1" ht="28.5">
      <c r="A98" s="41" t="s">
        <v>177</v>
      </c>
      <c r="B98" s="42">
        <v>170603</v>
      </c>
      <c r="C98" s="42" t="s">
        <v>451</v>
      </c>
      <c r="D98" s="63" t="s">
        <v>532</v>
      </c>
      <c r="E98" s="42" t="s">
        <v>79</v>
      </c>
      <c r="F98" s="44">
        <f>'MEMÓRIA DE CALC.'!F619</f>
        <v>4</v>
      </c>
      <c r="G98" s="20">
        <f t="shared" si="8"/>
        <v>224.47</v>
      </c>
      <c r="H98" s="11">
        <f t="shared" si="9"/>
        <v>897.88</v>
      </c>
      <c r="I98" s="16">
        <v>170.28</v>
      </c>
      <c r="J98" s="228">
        <f t="shared" si="5"/>
        <v>1.8995021856397186E-3</v>
      </c>
      <c r="K98" s="13"/>
      <c r="L98" s="1"/>
      <c r="M98" s="1"/>
      <c r="N98" s="5"/>
      <c r="O98" s="1"/>
      <c r="P98" s="1"/>
      <c r="Q98" s="1"/>
    </row>
    <row r="99" spans="1:17" s="24" customFormat="1" ht="28.5">
      <c r="A99" s="41" t="s">
        <v>465</v>
      </c>
      <c r="B99" s="42">
        <v>170304</v>
      </c>
      <c r="C99" s="42" t="s">
        <v>451</v>
      </c>
      <c r="D99" s="63" t="s">
        <v>208</v>
      </c>
      <c r="E99" s="42" t="s">
        <v>79</v>
      </c>
      <c r="F99" s="44">
        <f>'MEMÓRIA DE CALC.'!F624</f>
        <v>2</v>
      </c>
      <c r="G99" s="20">
        <f t="shared" si="8"/>
        <v>269.14</v>
      </c>
      <c r="H99" s="11">
        <f t="shared" si="9"/>
        <v>538.28</v>
      </c>
      <c r="I99" s="16">
        <v>204.17</v>
      </c>
      <c r="J99" s="228">
        <f t="shared" si="5"/>
        <v>1.1387535488997947E-3</v>
      </c>
      <c r="K99" s="13"/>
      <c r="L99" s="1"/>
      <c r="M99" s="1"/>
      <c r="N99" s="5"/>
      <c r="O99" s="1"/>
      <c r="P99" s="1"/>
      <c r="Q99" s="1"/>
    </row>
    <row r="100" spans="1:17" s="24" customFormat="1">
      <c r="A100" s="41" t="s">
        <v>178</v>
      </c>
      <c r="B100" s="42" t="s">
        <v>667</v>
      </c>
      <c r="C100" s="42" t="s">
        <v>655</v>
      </c>
      <c r="D100" s="63" t="s">
        <v>656</v>
      </c>
      <c r="E100" s="42" t="s">
        <v>79</v>
      </c>
      <c r="F100" s="44">
        <f>'MEMÓRIA DE CALC.'!F628</f>
        <v>1</v>
      </c>
      <c r="G100" s="20">
        <f>'COMP. 01'!E25</f>
        <v>2395.3808666666664</v>
      </c>
      <c r="H100" s="11">
        <f t="shared" si="9"/>
        <v>2395.38</v>
      </c>
      <c r="I100" s="16"/>
      <c r="J100" s="228">
        <f t="shared" si="5"/>
        <v>5.0675252210068931E-3</v>
      </c>
      <c r="K100" s="7"/>
      <c r="L100" s="7"/>
      <c r="M100" s="7"/>
      <c r="N100" s="5"/>
      <c r="O100" s="1"/>
      <c r="P100" s="1"/>
      <c r="Q100" s="1"/>
    </row>
    <row r="101" spans="1:17" s="24" customFormat="1" ht="42.75">
      <c r="A101" s="41" t="s">
        <v>526</v>
      </c>
      <c r="B101" s="42">
        <v>170539</v>
      </c>
      <c r="C101" s="42" t="s">
        <v>451</v>
      </c>
      <c r="D101" s="63" t="s">
        <v>441</v>
      </c>
      <c r="E101" s="42" t="s">
        <v>79</v>
      </c>
      <c r="F101" s="44">
        <f>'MEMÓRIA DE CALC.'!F631</f>
        <v>1</v>
      </c>
      <c r="G101" s="20">
        <f t="shared" si="8"/>
        <v>813.41</v>
      </c>
      <c r="H101" s="11">
        <f t="shared" si="9"/>
        <v>813.41</v>
      </c>
      <c r="I101" s="16">
        <v>617.04999999999995</v>
      </c>
      <c r="J101" s="228">
        <f t="shared" si="5"/>
        <v>1.7208024154911608E-3</v>
      </c>
      <c r="K101" s="13"/>
      <c r="L101" s="1"/>
      <c r="M101" s="1"/>
      <c r="N101" s="5"/>
      <c r="O101" s="1"/>
      <c r="P101" s="1"/>
      <c r="Q101" s="1"/>
    </row>
    <row r="102" spans="1:17" s="24" customFormat="1" ht="57">
      <c r="A102" s="41" t="s">
        <v>533</v>
      </c>
      <c r="B102" s="42">
        <v>140102</v>
      </c>
      <c r="C102" s="42" t="s">
        <v>451</v>
      </c>
      <c r="D102" s="63" t="s">
        <v>535</v>
      </c>
      <c r="E102" s="42" t="s">
        <v>79</v>
      </c>
      <c r="F102" s="44">
        <f>'MEMÓRIA DE CALC.'!F634</f>
        <v>1</v>
      </c>
      <c r="G102" s="20">
        <f t="shared" si="8"/>
        <v>2831.25</v>
      </c>
      <c r="H102" s="11">
        <f t="shared" si="9"/>
        <v>2831.25</v>
      </c>
      <c r="I102" s="16">
        <v>2147.7800000000002</v>
      </c>
      <c r="J102" s="228">
        <f t="shared" si="5"/>
        <v>5.9896261895714944E-3</v>
      </c>
      <c r="K102" s="13"/>
      <c r="L102" s="1"/>
      <c r="M102" s="1"/>
      <c r="N102" s="5"/>
      <c r="O102" s="1"/>
      <c r="P102" s="1"/>
      <c r="Q102" s="1"/>
    </row>
    <row r="103" spans="1:17" s="24" customFormat="1" ht="57">
      <c r="A103" s="41" t="s">
        <v>534</v>
      </c>
      <c r="B103" s="42">
        <v>140103</v>
      </c>
      <c r="C103" s="42" t="s">
        <v>451</v>
      </c>
      <c r="D103" s="63" t="s">
        <v>537</v>
      </c>
      <c r="E103" s="42" t="s">
        <v>79</v>
      </c>
      <c r="F103" s="44">
        <f>'MEMÓRIA DE CALC.'!F637</f>
        <v>1</v>
      </c>
      <c r="G103" s="20">
        <f t="shared" si="8"/>
        <v>3780.48</v>
      </c>
      <c r="H103" s="11">
        <f t="shared" si="9"/>
        <v>3780.48</v>
      </c>
      <c r="I103" s="16">
        <v>2867.86</v>
      </c>
      <c r="J103" s="228">
        <f t="shared" si="5"/>
        <v>7.9977614188613665E-3</v>
      </c>
      <c r="K103" s="13"/>
      <c r="L103" s="1"/>
      <c r="M103" s="1"/>
      <c r="N103" s="5"/>
      <c r="O103" s="1"/>
      <c r="P103" s="1"/>
      <c r="Q103" s="1"/>
    </row>
    <row r="104" spans="1:17" s="24" customFormat="1" ht="42.75">
      <c r="A104" s="41" t="s">
        <v>662</v>
      </c>
      <c r="B104" s="42">
        <v>98062</v>
      </c>
      <c r="C104" s="42" t="s">
        <v>152</v>
      </c>
      <c r="D104" s="63" t="s">
        <v>539</v>
      </c>
      <c r="E104" s="42" t="s">
        <v>79</v>
      </c>
      <c r="F104" s="44">
        <f>'MEMÓRIA DE CALC.'!F640</f>
        <v>1</v>
      </c>
      <c r="G104" s="20">
        <f t="shared" si="8"/>
        <v>3808.64</v>
      </c>
      <c r="H104" s="11">
        <f t="shared" si="9"/>
        <v>3808.64</v>
      </c>
      <c r="I104" s="16">
        <v>2889.22</v>
      </c>
      <c r="J104" s="228">
        <f t="shared" si="5"/>
        <v>8.0573350607150811E-3</v>
      </c>
      <c r="K104" s="13"/>
      <c r="L104" s="1"/>
      <c r="M104" s="1"/>
      <c r="N104" s="5"/>
      <c r="O104" s="1"/>
      <c r="P104" s="1"/>
      <c r="Q104" s="1"/>
    </row>
    <row r="105" spans="1:17" s="14" customFormat="1" ht="15">
      <c r="A105" s="325" t="s">
        <v>151</v>
      </c>
      <c r="B105" s="326"/>
      <c r="C105" s="326"/>
      <c r="D105" s="326"/>
      <c r="E105" s="326"/>
      <c r="F105" s="326"/>
      <c r="G105" s="326"/>
      <c r="H105" s="12">
        <f>SUM(H94:H104)</f>
        <v>25387.94</v>
      </c>
      <c r="I105" s="74"/>
      <c r="J105" s="228"/>
      <c r="K105" s="15"/>
      <c r="N105" s="82"/>
    </row>
    <row r="106" spans="1:17" s="17" customFormat="1" ht="15">
      <c r="A106" s="68" t="s">
        <v>183</v>
      </c>
      <c r="B106" s="73"/>
      <c r="C106" s="73"/>
      <c r="D106" s="322" t="s">
        <v>179</v>
      </c>
      <c r="E106" s="323"/>
      <c r="F106" s="323"/>
      <c r="G106" s="323"/>
      <c r="H106" s="324"/>
      <c r="I106" s="16"/>
      <c r="J106" s="228">
        <f t="shared" si="5"/>
        <v>0</v>
      </c>
      <c r="K106" s="13"/>
      <c r="L106" s="1"/>
      <c r="M106" s="1"/>
      <c r="N106" s="5"/>
      <c r="O106" s="1"/>
      <c r="P106" s="1"/>
      <c r="Q106" s="1"/>
    </row>
    <row r="107" spans="1:17" s="24" customFormat="1" ht="71.25">
      <c r="A107" s="41" t="s">
        <v>184</v>
      </c>
      <c r="B107" s="42">
        <v>151901</v>
      </c>
      <c r="C107" s="42" t="s">
        <v>451</v>
      </c>
      <c r="D107" s="63" t="s">
        <v>461</v>
      </c>
      <c r="E107" s="42" t="s">
        <v>79</v>
      </c>
      <c r="F107" s="44">
        <f>'MEMÓRIA DE CALC.'!F647</f>
        <v>1</v>
      </c>
      <c r="G107" s="20">
        <f>ROUND(I107+(I107*$G$5),2)</f>
        <v>703.87</v>
      </c>
      <c r="H107" s="83">
        <f t="shared" ref="H107:H115" si="10">ROUND(G107*F107,2)</f>
        <v>703.87</v>
      </c>
      <c r="I107" s="16">
        <v>533.95000000000005</v>
      </c>
      <c r="J107" s="228">
        <f t="shared" si="5"/>
        <v>1.4890660259792275E-3</v>
      </c>
      <c r="K107" s="13"/>
      <c r="L107" s="1"/>
      <c r="M107" s="1"/>
      <c r="N107" s="5"/>
      <c r="O107" s="1"/>
      <c r="P107" s="1"/>
      <c r="Q107" s="1"/>
    </row>
    <row r="108" spans="1:17" s="24" customFormat="1" ht="57">
      <c r="A108" s="41" t="s">
        <v>185</v>
      </c>
      <c r="B108" s="42">
        <v>151301</v>
      </c>
      <c r="C108" s="42" t="s">
        <v>451</v>
      </c>
      <c r="D108" s="63" t="s">
        <v>271</v>
      </c>
      <c r="E108" s="42" t="s">
        <v>79</v>
      </c>
      <c r="F108" s="44">
        <f>'MEMÓRIA DE CALC.'!F661</f>
        <v>13</v>
      </c>
      <c r="G108" s="20">
        <f t="shared" ref="G108:G115" si="11">ROUND(I108+(I108*$G$5),2)</f>
        <v>29.82</v>
      </c>
      <c r="H108" s="83">
        <f t="shared" si="10"/>
        <v>387.66</v>
      </c>
      <c r="I108" s="16">
        <v>22.62</v>
      </c>
      <c r="J108" s="228">
        <f t="shared" si="5"/>
        <v>8.2011072446773882E-4</v>
      </c>
      <c r="K108" s="13"/>
      <c r="L108" s="1"/>
      <c r="M108" s="1"/>
      <c r="N108" s="5"/>
      <c r="O108" s="1"/>
      <c r="P108" s="1"/>
      <c r="Q108" s="1"/>
    </row>
    <row r="109" spans="1:17" s="24" customFormat="1" ht="42.75">
      <c r="A109" s="41" t="s">
        <v>186</v>
      </c>
      <c r="B109" s="42">
        <v>151306</v>
      </c>
      <c r="C109" s="42" t="s">
        <v>451</v>
      </c>
      <c r="D109" s="63" t="s">
        <v>272</v>
      </c>
      <c r="E109" s="42" t="s">
        <v>79</v>
      </c>
      <c r="F109" s="44">
        <f>'MEMÓRIA DE CALC.'!F665</f>
        <v>1</v>
      </c>
      <c r="G109" s="20">
        <f t="shared" si="11"/>
        <v>94.73</v>
      </c>
      <c r="H109" s="83">
        <f t="shared" si="10"/>
        <v>94.73</v>
      </c>
      <c r="I109" s="16">
        <v>71.86</v>
      </c>
      <c r="J109" s="228">
        <f t="shared" si="5"/>
        <v>2.004052234659983E-4</v>
      </c>
      <c r="K109" s="13"/>
      <c r="L109" s="1"/>
      <c r="M109" s="1"/>
      <c r="N109" s="5"/>
      <c r="O109" s="1"/>
      <c r="P109" s="1"/>
      <c r="Q109" s="1"/>
    </row>
    <row r="110" spans="1:17" s="24" customFormat="1" ht="42.75">
      <c r="A110" s="41" t="s">
        <v>187</v>
      </c>
      <c r="B110" s="42">
        <v>151801</v>
      </c>
      <c r="C110" s="42" t="s">
        <v>451</v>
      </c>
      <c r="D110" s="63" t="s">
        <v>180</v>
      </c>
      <c r="E110" s="42" t="s">
        <v>79</v>
      </c>
      <c r="F110" s="44">
        <f>'MEMÓRIA DE CALC.'!F675</f>
        <v>17</v>
      </c>
      <c r="G110" s="20">
        <f t="shared" si="11"/>
        <v>287.89</v>
      </c>
      <c r="H110" s="83">
        <f t="shared" si="10"/>
        <v>4894.13</v>
      </c>
      <c r="I110" s="16">
        <v>218.39</v>
      </c>
      <c r="J110" s="228">
        <f t="shared" si="5"/>
        <v>1.0353733941957629E-2</v>
      </c>
      <c r="K110" s="13"/>
      <c r="L110" s="1"/>
      <c r="M110" s="1"/>
      <c r="N110" s="5"/>
      <c r="O110" s="1"/>
      <c r="P110" s="1"/>
      <c r="Q110" s="1"/>
    </row>
    <row r="111" spans="1:17" s="24" customFormat="1" ht="57">
      <c r="A111" s="41" t="s">
        <v>188</v>
      </c>
      <c r="B111" s="42">
        <v>151803</v>
      </c>
      <c r="C111" s="42" t="s">
        <v>451</v>
      </c>
      <c r="D111" s="63" t="s">
        <v>181</v>
      </c>
      <c r="E111" s="42" t="s">
        <v>79</v>
      </c>
      <c r="F111" s="44">
        <f>'MEMÓRIA DE CALC.'!F681</f>
        <v>12</v>
      </c>
      <c r="G111" s="20">
        <f t="shared" si="11"/>
        <v>291.63</v>
      </c>
      <c r="H111" s="83">
        <f t="shared" si="10"/>
        <v>3499.56</v>
      </c>
      <c r="I111" s="16">
        <v>221.23</v>
      </c>
      <c r="J111" s="228">
        <f t="shared" si="5"/>
        <v>7.4034635683803331E-3</v>
      </c>
      <c r="K111" s="13"/>
      <c r="L111" s="1"/>
      <c r="M111" s="1"/>
      <c r="N111" s="5"/>
      <c r="O111" s="1"/>
      <c r="P111" s="1"/>
      <c r="Q111" s="1"/>
    </row>
    <row r="112" spans="1:17" s="24" customFormat="1" ht="57">
      <c r="A112" s="41" t="s">
        <v>189</v>
      </c>
      <c r="B112" s="42">
        <v>151806</v>
      </c>
      <c r="C112" s="42" t="s">
        <v>451</v>
      </c>
      <c r="D112" s="63" t="s">
        <v>182</v>
      </c>
      <c r="E112" s="42" t="s">
        <v>79</v>
      </c>
      <c r="F112" s="44">
        <f>'MEMÓRIA DE CALC.'!F687</f>
        <v>5</v>
      </c>
      <c r="G112" s="20">
        <f t="shared" si="11"/>
        <v>430.45</v>
      </c>
      <c r="H112" s="83">
        <f t="shared" si="10"/>
        <v>2152.25</v>
      </c>
      <c r="I112" s="16">
        <v>326.54000000000002</v>
      </c>
      <c r="J112" s="228">
        <f t="shared" si="5"/>
        <v>4.5531736747038403E-3</v>
      </c>
      <c r="K112" s="13"/>
      <c r="L112" s="1"/>
      <c r="M112" s="1"/>
      <c r="N112" s="5"/>
      <c r="O112" s="1"/>
      <c r="P112" s="1"/>
      <c r="Q112" s="1"/>
    </row>
    <row r="113" spans="1:17" s="24" customFormat="1" ht="63.75" customHeight="1">
      <c r="A113" s="41" t="s">
        <v>190</v>
      </c>
      <c r="B113" s="42">
        <v>151811</v>
      </c>
      <c r="C113" s="42" t="s">
        <v>451</v>
      </c>
      <c r="D113" s="63" t="s">
        <v>463</v>
      </c>
      <c r="E113" s="42" t="s">
        <v>79</v>
      </c>
      <c r="F113" s="44">
        <f>'MEMÓRIA DE CALC.'!F696</f>
        <v>6</v>
      </c>
      <c r="G113" s="20">
        <f t="shared" si="11"/>
        <v>308.48</v>
      </c>
      <c r="H113" s="83">
        <f t="shared" si="10"/>
        <v>1850.88</v>
      </c>
      <c r="I113" s="16">
        <v>234.01</v>
      </c>
      <c r="J113" s="228">
        <f t="shared" si="5"/>
        <v>3.9156130054760572E-3</v>
      </c>
      <c r="K113" s="13"/>
      <c r="L113" s="1"/>
      <c r="M113" s="1"/>
      <c r="N113" s="5"/>
      <c r="O113" s="1"/>
      <c r="P113" s="1"/>
      <c r="Q113" s="1"/>
    </row>
    <row r="114" spans="1:17" s="24" customFormat="1" ht="42.75">
      <c r="A114" s="41" t="s">
        <v>191</v>
      </c>
      <c r="B114" s="42">
        <v>160613</v>
      </c>
      <c r="C114" s="42" t="s">
        <v>451</v>
      </c>
      <c r="D114" s="63" t="s">
        <v>270</v>
      </c>
      <c r="E114" s="42" t="s">
        <v>79</v>
      </c>
      <c r="F114" s="44">
        <f>'MEMÓRIA DE CALC.'!F702</f>
        <v>3</v>
      </c>
      <c r="G114" s="20">
        <f t="shared" si="11"/>
        <v>321.79000000000002</v>
      </c>
      <c r="H114" s="83">
        <f t="shared" si="10"/>
        <v>965.37</v>
      </c>
      <c r="I114" s="16">
        <v>244.11</v>
      </c>
      <c r="J114" s="228">
        <f t="shared" si="5"/>
        <v>2.0422800652102899E-3</v>
      </c>
      <c r="K114" s="13"/>
      <c r="L114" s="1"/>
      <c r="M114" s="1"/>
      <c r="N114" s="5"/>
      <c r="O114" s="1"/>
      <c r="P114" s="1"/>
      <c r="Q114" s="1"/>
    </row>
    <row r="115" spans="1:17" s="24" customFormat="1">
      <c r="A115" s="41" t="s">
        <v>192</v>
      </c>
      <c r="B115" s="42" t="s">
        <v>464</v>
      </c>
      <c r="C115" s="42" t="s">
        <v>7</v>
      </c>
      <c r="D115" s="63" t="s">
        <v>275</v>
      </c>
      <c r="E115" s="42" t="s">
        <v>79</v>
      </c>
      <c r="F115" s="44">
        <f>'MEMÓRIA DE CALC.'!F706</f>
        <v>1</v>
      </c>
      <c r="G115" s="20">
        <f t="shared" si="11"/>
        <v>283</v>
      </c>
      <c r="H115" s="83">
        <f t="shared" si="10"/>
        <v>283</v>
      </c>
      <c r="I115" s="16">
        <v>214.68</v>
      </c>
      <c r="J115" s="228">
        <f t="shared" si="5"/>
        <v>5.9869817629977322E-4</v>
      </c>
      <c r="K115" s="13"/>
      <c r="L115" s="1"/>
      <c r="M115" s="1"/>
      <c r="N115" s="5"/>
      <c r="O115" s="1"/>
      <c r="P115" s="1"/>
      <c r="Q115" s="1"/>
    </row>
    <row r="116" spans="1:17" s="14" customFormat="1" ht="15">
      <c r="A116" s="325" t="s">
        <v>212</v>
      </c>
      <c r="B116" s="326"/>
      <c r="C116" s="326"/>
      <c r="D116" s="326"/>
      <c r="E116" s="326"/>
      <c r="F116" s="326"/>
      <c r="G116" s="326"/>
      <c r="H116" s="12">
        <f>SUM(H107:H115)</f>
        <v>14831.450000000003</v>
      </c>
      <c r="I116" s="74"/>
      <c r="J116" s="228"/>
      <c r="K116" s="15"/>
      <c r="N116" s="82"/>
    </row>
    <row r="117" spans="1:17" s="17" customFormat="1" ht="15">
      <c r="A117" s="68" t="s">
        <v>194</v>
      </c>
      <c r="B117" s="42"/>
      <c r="C117" s="42"/>
      <c r="D117" s="322" t="s">
        <v>193</v>
      </c>
      <c r="E117" s="323"/>
      <c r="F117" s="323"/>
      <c r="G117" s="323"/>
      <c r="H117" s="324"/>
      <c r="I117" s="16"/>
      <c r="J117" s="228">
        <f t="shared" si="5"/>
        <v>0</v>
      </c>
      <c r="K117" s="10"/>
      <c r="L117" s="1"/>
      <c r="M117" s="1"/>
      <c r="N117" s="5"/>
      <c r="O117" s="1"/>
      <c r="P117" s="1"/>
      <c r="Q117" s="1"/>
    </row>
    <row r="118" spans="1:17" s="24" customFormat="1" ht="28.5">
      <c r="A118" s="41" t="s">
        <v>195</v>
      </c>
      <c r="B118" s="42">
        <v>150632</v>
      </c>
      <c r="C118" s="42" t="s">
        <v>451</v>
      </c>
      <c r="D118" s="63" t="s">
        <v>274</v>
      </c>
      <c r="E118" s="66" t="s">
        <v>79</v>
      </c>
      <c r="F118" s="44">
        <f>'MEMÓRIA DE CALC.'!F712</f>
        <v>1</v>
      </c>
      <c r="G118" s="20">
        <f>ROUND(I118+(I118*$G$5),2)</f>
        <v>85.71</v>
      </c>
      <c r="H118" s="11">
        <f>ROUND(G118*F118,2)</f>
        <v>85.71</v>
      </c>
      <c r="I118" s="16">
        <v>65.02</v>
      </c>
      <c r="J118" s="228">
        <f t="shared" si="5"/>
        <v>1.8132304130972989E-4</v>
      </c>
      <c r="K118" s="13"/>
      <c r="L118" s="1"/>
      <c r="M118" s="1"/>
      <c r="N118" s="5"/>
      <c r="O118" s="1"/>
      <c r="P118" s="1"/>
      <c r="Q118" s="1"/>
    </row>
    <row r="119" spans="1:17" s="24" customFormat="1" ht="28.5">
      <c r="A119" s="41" t="s">
        <v>196</v>
      </c>
      <c r="B119" s="42">
        <v>180201</v>
      </c>
      <c r="C119" s="42" t="s">
        <v>451</v>
      </c>
      <c r="D119" s="63" t="s">
        <v>669</v>
      </c>
      <c r="E119" s="42" t="s">
        <v>79</v>
      </c>
      <c r="F119" s="44">
        <f>'MEMÓRIA DE CALC.'!F718</f>
        <v>12</v>
      </c>
      <c r="G119" s="20">
        <f>ROUND(I119+(I119*$G$5),2)</f>
        <v>103.32</v>
      </c>
      <c r="H119" s="11">
        <f>ROUND(G119*F119,2)</f>
        <v>1239.8399999999999</v>
      </c>
      <c r="I119" s="16">
        <v>78.38</v>
      </c>
      <c r="J119" s="228">
        <f t="shared" si="5"/>
        <v>2.6229326745707093E-3</v>
      </c>
      <c r="K119" s="13"/>
      <c r="L119" s="1"/>
      <c r="M119" s="1"/>
      <c r="N119" s="5"/>
      <c r="O119" s="1"/>
      <c r="P119" s="1"/>
      <c r="Q119" s="1"/>
    </row>
    <row r="120" spans="1:17" s="24" customFormat="1" ht="42.75">
      <c r="A120" s="41" t="s">
        <v>481</v>
      </c>
      <c r="B120" s="42">
        <v>92025</v>
      </c>
      <c r="C120" s="42" t="s">
        <v>152</v>
      </c>
      <c r="D120" s="63" t="s">
        <v>462</v>
      </c>
      <c r="E120" s="42" t="s">
        <v>79</v>
      </c>
      <c r="F120" s="44">
        <f>'MEMÓRIA DE CALC.'!F727</f>
        <v>6</v>
      </c>
      <c r="G120" s="20">
        <f>ROUND(I120+(I120*$G$5),2)</f>
        <v>73.13</v>
      </c>
      <c r="H120" s="11">
        <f>ROUND(G120*F120,2)</f>
        <v>438.78</v>
      </c>
      <c r="I120" s="16">
        <v>55.48</v>
      </c>
      <c r="J120" s="228">
        <f t="shared" si="5"/>
        <v>9.2825719362831969E-4</v>
      </c>
      <c r="K120" s="13"/>
      <c r="L120" s="1"/>
      <c r="M120" s="1"/>
      <c r="N120" s="5"/>
      <c r="O120" s="1"/>
      <c r="P120" s="1"/>
      <c r="Q120" s="1"/>
    </row>
    <row r="121" spans="1:17" s="24" customFormat="1" ht="71.25">
      <c r="A121" s="41" t="s">
        <v>482</v>
      </c>
      <c r="B121" s="42">
        <v>181002</v>
      </c>
      <c r="C121" s="42" t="s">
        <v>451</v>
      </c>
      <c r="D121" s="63" t="s">
        <v>484</v>
      </c>
      <c r="E121" s="42" t="s">
        <v>197</v>
      </c>
      <c r="F121" s="44">
        <f>'MEMÓRIA DE CALC.'!F737</f>
        <v>17</v>
      </c>
      <c r="G121" s="20">
        <f>ROUND(I121+(I121*$G$5),2)</f>
        <v>314.86</v>
      </c>
      <c r="H121" s="11">
        <f>ROUND(G121*F121,2)</f>
        <v>5352.62</v>
      </c>
      <c r="I121" s="16">
        <v>238.85</v>
      </c>
      <c r="J121" s="228">
        <f t="shared" si="5"/>
        <v>1.1323688453801032E-2</v>
      </c>
      <c r="K121" s="13"/>
      <c r="L121" s="1"/>
      <c r="M121" s="1"/>
      <c r="N121" s="5"/>
      <c r="O121" s="1"/>
      <c r="P121" s="1"/>
      <c r="Q121" s="1"/>
    </row>
    <row r="122" spans="1:17" s="24" customFormat="1">
      <c r="A122" s="41" t="s">
        <v>483</v>
      </c>
      <c r="B122" s="42">
        <v>160120</v>
      </c>
      <c r="C122" s="42" t="s">
        <v>451</v>
      </c>
      <c r="D122" s="63" t="s">
        <v>273</v>
      </c>
      <c r="E122" s="42" t="s">
        <v>197</v>
      </c>
      <c r="F122" s="44">
        <f>'MEMÓRIA DE CALC.'!F741</f>
        <v>1</v>
      </c>
      <c r="G122" s="20">
        <f>ROUND(I122+(I122*$G$5),2)</f>
        <v>96.09</v>
      </c>
      <c r="H122" s="11">
        <f>ROUND(G122*F122,2)</f>
        <v>96.09</v>
      </c>
      <c r="I122" s="16">
        <v>72.89</v>
      </c>
      <c r="J122" s="228">
        <f t="shared" si="5"/>
        <v>2.0328235957825161E-4</v>
      </c>
      <c r="K122" s="13"/>
      <c r="L122" s="1"/>
      <c r="M122" s="1"/>
      <c r="N122" s="5"/>
      <c r="O122" s="1"/>
      <c r="P122" s="1"/>
      <c r="Q122" s="1"/>
    </row>
    <row r="123" spans="1:17" s="14" customFormat="1" ht="15">
      <c r="A123" s="325" t="s">
        <v>211</v>
      </c>
      <c r="B123" s="326"/>
      <c r="C123" s="326"/>
      <c r="D123" s="326"/>
      <c r="E123" s="326"/>
      <c r="F123" s="326"/>
      <c r="G123" s="326"/>
      <c r="H123" s="12">
        <f>SUM(H118:H122)</f>
        <v>7213.04</v>
      </c>
      <c r="I123" s="74"/>
      <c r="J123" s="228"/>
      <c r="K123" s="15"/>
      <c r="N123" s="82"/>
    </row>
    <row r="124" spans="1:17" s="17" customFormat="1" ht="15">
      <c r="A124" s="68" t="s">
        <v>198</v>
      </c>
      <c r="B124" s="42"/>
      <c r="C124" s="42"/>
      <c r="D124" s="322" t="s">
        <v>574</v>
      </c>
      <c r="E124" s="323"/>
      <c r="F124" s="323"/>
      <c r="G124" s="323"/>
      <c r="H124" s="324"/>
      <c r="I124" s="16"/>
      <c r="J124" s="228">
        <f t="shared" si="5"/>
        <v>0</v>
      </c>
      <c r="K124" s="10"/>
      <c r="L124" s="1"/>
      <c r="M124" s="1"/>
      <c r="N124" s="5"/>
      <c r="O124" s="1"/>
      <c r="P124" s="1"/>
      <c r="Q124" s="1"/>
    </row>
    <row r="125" spans="1:17" s="24" customFormat="1" ht="42.75">
      <c r="A125" s="41" t="s">
        <v>199</v>
      </c>
      <c r="B125" s="42">
        <v>190103</v>
      </c>
      <c r="C125" s="42" t="s">
        <v>451</v>
      </c>
      <c r="D125" s="63" t="s">
        <v>141</v>
      </c>
      <c r="E125" s="42" t="s">
        <v>18</v>
      </c>
      <c r="F125" s="44">
        <f>ROUND('MEMÓRIA DE CALC.'!F747,2)</f>
        <v>381.67</v>
      </c>
      <c r="G125" s="20">
        <f>ROUND(I125+(I125*$G$5),2)</f>
        <v>24.16</v>
      </c>
      <c r="H125" s="11">
        <f>ROUND(G125*F125,2)</f>
        <v>9221.15</v>
      </c>
      <c r="I125" s="16">
        <v>18.329999999999998</v>
      </c>
      <c r="J125" s="228">
        <f t="shared" si="5"/>
        <v>1.950772328051821E-2</v>
      </c>
      <c r="K125" s="10"/>
      <c r="L125" s="1"/>
      <c r="M125" s="1"/>
      <c r="N125" s="5"/>
      <c r="O125" s="1"/>
      <c r="P125" s="1"/>
      <c r="Q125" s="1"/>
    </row>
    <row r="126" spans="1:17" s="24" customFormat="1" ht="42.75">
      <c r="A126" s="41" t="s">
        <v>200</v>
      </c>
      <c r="B126" s="42">
        <v>190106</v>
      </c>
      <c r="C126" s="42" t="s">
        <v>451</v>
      </c>
      <c r="D126" s="63" t="s">
        <v>144</v>
      </c>
      <c r="E126" s="42" t="s">
        <v>18</v>
      </c>
      <c r="F126" s="84">
        <f>ROUND('MEMÓRIA DE CALC.'!F750,2)</f>
        <v>381.67</v>
      </c>
      <c r="G126" s="20">
        <f>ROUND(I126+(I126*$G$5),2)</f>
        <v>34.26</v>
      </c>
      <c r="H126" s="11">
        <f>ROUND(G126*F126,2)</f>
        <v>13076.01</v>
      </c>
      <c r="I126" s="16">
        <v>25.99</v>
      </c>
      <c r="J126" s="228">
        <f t="shared" si="5"/>
        <v>2.7662838658224727E-2</v>
      </c>
      <c r="K126" s="10"/>
      <c r="L126" s="1"/>
      <c r="M126" s="1"/>
      <c r="N126" s="5"/>
      <c r="O126" s="1"/>
      <c r="P126" s="1"/>
      <c r="Q126" s="1"/>
    </row>
    <row r="127" spans="1:17" s="24" customFormat="1" ht="71.25">
      <c r="A127" s="41" t="s">
        <v>201</v>
      </c>
      <c r="B127" s="42">
        <v>190302</v>
      </c>
      <c r="C127" s="42" t="s">
        <v>451</v>
      </c>
      <c r="D127" s="63" t="s">
        <v>527</v>
      </c>
      <c r="E127" s="42" t="s">
        <v>18</v>
      </c>
      <c r="F127" s="84">
        <f>'MEMÓRIA DE CALC.'!K754</f>
        <v>16.8</v>
      </c>
      <c r="G127" s="20">
        <f>ROUND(I127+(I127*$G$5),2)</f>
        <v>59.33</v>
      </c>
      <c r="H127" s="11">
        <f>ROUND(G127*F127,2)</f>
        <v>996.74</v>
      </c>
      <c r="I127" s="16">
        <v>45.01</v>
      </c>
      <c r="J127" s="228">
        <f t="shared" si="5"/>
        <v>2.1086445945054273E-3</v>
      </c>
      <c r="K127" s="10"/>
      <c r="L127" s="1"/>
      <c r="M127" s="1"/>
      <c r="N127" s="5"/>
      <c r="O127" s="1"/>
      <c r="P127" s="1"/>
      <c r="Q127" s="1"/>
    </row>
    <row r="128" spans="1:17" s="24" customFormat="1" ht="42.75">
      <c r="A128" s="41" t="s">
        <v>202</v>
      </c>
      <c r="B128" s="42">
        <v>160718</v>
      </c>
      <c r="C128" s="42" t="s">
        <v>451</v>
      </c>
      <c r="D128" s="63" t="s">
        <v>283</v>
      </c>
      <c r="E128" s="42" t="s">
        <v>18</v>
      </c>
      <c r="F128" s="84">
        <f>'MEMÓRIA DE CALC.'!K760</f>
        <v>39.42</v>
      </c>
      <c r="G128" s="20">
        <f>ROUND(I128+(I128*$G$5),2)</f>
        <v>32.51</v>
      </c>
      <c r="H128" s="11">
        <f>ROUND(G128*F128,2)</f>
        <v>1281.54</v>
      </c>
      <c r="I128" s="16">
        <v>24.66</v>
      </c>
      <c r="J128" s="228">
        <f t="shared" si="5"/>
        <v>2.711150745071418E-3</v>
      </c>
      <c r="K128" s="10"/>
      <c r="L128" s="1"/>
      <c r="M128" s="1"/>
      <c r="N128" s="5"/>
      <c r="O128" s="1"/>
      <c r="P128" s="1"/>
      <c r="Q128" s="1"/>
    </row>
    <row r="129" spans="1:17">
      <c r="A129" s="333" t="s">
        <v>205</v>
      </c>
      <c r="B129" s="334"/>
      <c r="C129" s="334"/>
      <c r="D129" s="334"/>
      <c r="E129" s="334"/>
      <c r="F129" s="334"/>
      <c r="G129" s="334"/>
      <c r="H129" s="85">
        <f>SUM(H125:H128)</f>
        <v>24575.440000000002</v>
      </c>
      <c r="J129" s="228"/>
      <c r="K129" s="10"/>
      <c r="N129" s="5"/>
    </row>
    <row r="130" spans="1:17" s="23" customFormat="1" ht="15">
      <c r="A130" s="68" t="s">
        <v>203</v>
      </c>
      <c r="B130" s="42"/>
      <c r="C130" s="86"/>
      <c r="D130" s="330" t="s">
        <v>146</v>
      </c>
      <c r="E130" s="331"/>
      <c r="F130" s="331"/>
      <c r="G130" s="331"/>
      <c r="H130" s="332"/>
      <c r="I130" s="74"/>
      <c r="J130" s="228">
        <f t="shared" si="5"/>
        <v>0</v>
      </c>
      <c r="K130"/>
      <c r="L130"/>
      <c r="M130"/>
      <c r="N130"/>
      <c r="O130"/>
      <c r="P130"/>
      <c r="Q130"/>
    </row>
    <row r="131" spans="1:17" customFormat="1" ht="15">
      <c r="A131" s="87" t="s">
        <v>204</v>
      </c>
      <c r="B131" s="88">
        <v>200401</v>
      </c>
      <c r="C131" s="42" t="s">
        <v>451</v>
      </c>
      <c r="D131" s="89" t="s">
        <v>210</v>
      </c>
      <c r="E131" s="88" t="s">
        <v>18</v>
      </c>
      <c r="F131" s="90">
        <f>'MEMÓRIA DE CALC.'!H767</f>
        <v>123.23</v>
      </c>
      <c r="G131" s="20">
        <f>ROUND(I131+(I131*G5),2)</f>
        <v>15.58</v>
      </c>
      <c r="H131" s="91">
        <f>ROUND(G131*F131,2)</f>
        <v>1919.92</v>
      </c>
      <c r="I131" s="92">
        <v>11.82</v>
      </c>
      <c r="J131" s="228">
        <f t="shared" si="5"/>
        <v>4.0616699739980935E-3</v>
      </c>
    </row>
    <row r="132" spans="1:17" customFormat="1" ht="15" customHeight="1">
      <c r="A132" s="327" t="s">
        <v>718</v>
      </c>
      <c r="B132" s="328"/>
      <c r="C132" s="328"/>
      <c r="D132" s="328"/>
      <c r="E132" s="328"/>
      <c r="F132" s="328"/>
      <c r="G132" s="329"/>
      <c r="H132" s="12">
        <f>SUM(H131:H131)</f>
        <v>1919.92</v>
      </c>
      <c r="I132" s="92"/>
      <c r="J132" s="228"/>
    </row>
    <row r="133" spans="1:17" ht="15">
      <c r="A133" s="321" t="s">
        <v>717</v>
      </c>
      <c r="B133" s="321"/>
      <c r="C133" s="321"/>
      <c r="D133" s="321"/>
      <c r="E133" s="321"/>
      <c r="F133" s="321"/>
      <c r="G133" s="321"/>
      <c r="H133" s="226">
        <f>H132+H129+H123+H116+H105+H92+H78+H69+H62+H59+H55+H51+H45+H41+H18+H37+H29+H22</f>
        <v>472692.27</v>
      </c>
      <c r="J133" s="228"/>
      <c r="K133" s="10"/>
    </row>
    <row r="134" spans="1:17" ht="15">
      <c r="A134" s="224"/>
      <c r="B134" s="224"/>
      <c r="C134" s="224"/>
      <c r="D134" s="224"/>
      <c r="E134" s="224"/>
      <c r="F134" s="224"/>
      <c r="G134" s="224"/>
      <c r="H134" s="225"/>
      <c r="K134" s="10"/>
    </row>
    <row r="135" spans="1:17" ht="15">
      <c r="A135" s="224"/>
      <c r="B135" s="224"/>
      <c r="C135" s="224"/>
      <c r="D135" s="224"/>
      <c r="E135" s="224"/>
      <c r="F135" s="224"/>
      <c r="G135" s="224"/>
      <c r="H135" s="225"/>
      <c r="K135" s="10"/>
    </row>
    <row r="136" spans="1:17" ht="15">
      <c r="A136" s="224"/>
      <c r="B136" s="224"/>
      <c r="C136" s="224"/>
      <c r="D136" s="224"/>
      <c r="E136" s="224"/>
      <c r="F136" s="224"/>
      <c r="G136" s="224"/>
      <c r="H136" s="225"/>
      <c r="K136" s="10"/>
    </row>
    <row r="137" spans="1:17">
      <c r="A137" s="93"/>
      <c r="G137" s="158"/>
      <c r="H137" s="94"/>
      <c r="K137" s="10"/>
    </row>
    <row r="138" spans="1:17" ht="15.75">
      <c r="A138" s="93"/>
      <c r="D138" s="38" t="s">
        <v>515</v>
      </c>
      <c r="G138" s="158"/>
      <c r="H138" s="94"/>
      <c r="K138" s="10"/>
    </row>
    <row r="139" spans="1:17" ht="15">
      <c r="A139" s="93"/>
      <c r="D139" s="39" t="s">
        <v>516</v>
      </c>
      <c r="G139" s="158"/>
      <c r="H139" s="94"/>
      <c r="K139" s="10"/>
    </row>
    <row r="140" spans="1:17" ht="15" thickBot="1">
      <c r="A140" s="95"/>
      <c r="B140" s="96"/>
      <c r="C140" s="96"/>
      <c r="D140" s="97"/>
      <c r="E140" s="96"/>
      <c r="F140" s="98"/>
      <c r="G140" s="159"/>
      <c r="H140" s="99"/>
      <c r="K140" s="10"/>
    </row>
  </sheetData>
  <mergeCells count="48">
    <mergeCell ref="A41:G41"/>
    <mergeCell ref="A10:H10"/>
    <mergeCell ref="A18:G18"/>
    <mergeCell ref="A22:G22"/>
    <mergeCell ref="A29:G29"/>
    <mergeCell ref="A55:G55"/>
    <mergeCell ref="D56:H56"/>
    <mergeCell ref="A1:H1"/>
    <mergeCell ref="A2:H2"/>
    <mergeCell ref="A3:H3"/>
    <mergeCell ref="A4:H4"/>
    <mergeCell ref="G5:H5"/>
    <mergeCell ref="A7:A9"/>
    <mergeCell ref="B7:E7"/>
    <mergeCell ref="G7:H7"/>
    <mergeCell ref="B8:E8"/>
    <mergeCell ref="G8:H8"/>
    <mergeCell ref="B9:E9"/>
    <mergeCell ref="G9:H9"/>
    <mergeCell ref="A37:G37"/>
    <mergeCell ref="D38:H38"/>
    <mergeCell ref="D42:H42"/>
    <mergeCell ref="A45:G45"/>
    <mergeCell ref="D46:H46"/>
    <mergeCell ref="A51:G51"/>
    <mergeCell ref="D52:H52"/>
    <mergeCell ref="D117:H117"/>
    <mergeCell ref="D63:H63"/>
    <mergeCell ref="A69:G69"/>
    <mergeCell ref="D70:H70"/>
    <mergeCell ref="A78:G78"/>
    <mergeCell ref="A116:G116"/>
    <mergeCell ref="G6:H6"/>
    <mergeCell ref="A5:A6"/>
    <mergeCell ref="B5:E6"/>
    <mergeCell ref="A133:G133"/>
    <mergeCell ref="D106:H106"/>
    <mergeCell ref="A92:G92"/>
    <mergeCell ref="D93:H93"/>
    <mergeCell ref="A105:G105"/>
    <mergeCell ref="A132:G132"/>
    <mergeCell ref="A59:G59"/>
    <mergeCell ref="D60:H60"/>
    <mergeCell ref="A62:G62"/>
    <mergeCell ref="D130:H130"/>
    <mergeCell ref="A129:G129"/>
    <mergeCell ref="D124:H124"/>
    <mergeCell ref="A123:G123"/>
  </mergeCells>
  <phoneticPr fontId="21" type="noConversion"/>
  <pageMargins left="0.511811024" right="0.511811024" top="0.78740157499999996" bottom="0.78740157499999996" header="0.31496062000000002" footer="0.31496062000000002"/>
  <pageSetup paperSize="9" scale="62" fitToHeight="0"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1CE54-A670-4C9A-8064-13D10F63152E}">
  <sheetPr>
    <pageSetUpPr fitToPage="1"/>
  </sheetPr>
  <dimension ref="A1:G50"/>
  <sheetViews>
    <sheetView workbookViewId="0">
      <selection activeCell="G14" sqref="G14"/>
    </sheetView>
  </sheetViews>
  <sheetFormatPr defaultColWidth="11.42578125" defaultRowHeight="12.75"/>
  <cols>
    <col min="1" max="1" width="11" style="108" bestFit="1" customWidth="1"/>
    <col min="2" max="2" width="40.42578125" style="108" customWidth="1"/>
    <col min="3" max="3" width="11.7109375" style="112" customWidth="1"/>
    <col min="4" max="4" width="3.140625" style="108" bestFit="1" customWidth="1"/>
    <col min="5" max="17" width="8.7109375" style="108" customWidth="1"/>
    <col min="18" max="256" width="11.42578125" style="108"/>
    <col min="257" max="257" width="11" style="108" bestFit="1" customWidth="1"/>
    <col min="258" max="258" width="40.42578125" style="108" customWidth="1"/>
    <col min="259" max="259" width="11.7109375" style="108" customWidth="1"/>
    <col min="260" max="260" width="3.140625" style="108" bestFit="1" customWidth="1"/>
    <col min="261" max="273" width="8.7109375" style="108" customWidth="1"/>
    <col min="274" max="512" width="11.42578125" style="108"/>
    <col min="513" max="513" width="11" style="108" bestFit="1" customWidth="1"/>
    <col min="514" max="514" width="40.42578125" style="108" customWidth="1"/>
    <col min="515" max="515" width="11.7109375" style="108" customWidth="1"/>
    <col min="516" max="516" width="3.140625" style="108" bestFit="1" customWidth="1"/>
    <col min="517" max="529" width="8.7109375" style="108" customWidth="1"/>
    <col min="530" max="768" width="11.42578125" style="108"/>
    <col min="769" max="769" width="11" style="108" bestFit="1" customWidth="1"/>
    <col min="770" max="770" width="40.42578125" style="108" customWidth="1"/>
    <col min="771" max="771" width="11.7109375" style="108" customWidth="1"/>
    <col min="772" max="772" width="3.140625" style="108" bestFit="1" customWidth="1"/>
    <col min="773" max="785" width="8.7109375" style="108" customWidth="1"/>
    <col min="786" max="1024" width="11.42578125" style="108"/>
    <col min="1025" max="1025" width="11" style="108" bestFit="1" customWidth="1"/>
    <col min="1026" max="1026" width="40.42578125" style="108" customWidth="1"/>
    <col min="1027" max="1027" width="11.7109375" style="108" customWidth="1"/>
    <col min="1028" max="1028" width="3.140625" style="108" bestFit="1" customWidth="1"/>
    <col min="1029" max="1041" width="8.7109375" style="108" customWidth="1"/>
    <col min="1042" max="1280" width="11.42578125" style="108"/>
    <col min="1281" max="1281" width="11" style="108" bestFit="1" customWidth="1"/>
    <col min="1282" max="1282" width="40.42578125" style="108" customWidth="1"/>
    <col min="1283" max="1283" width="11.7109375" style="108" customWidth="1"/>
    <col min="1284" max="1284" width="3.140625" style="108" bestFit="1" customWidth="1"/>
    <col min="1285" max="1297" width="8.7109375" style="108" customWidth="1"/>
    <col min="1298" max="1536" width="11.42578125" style="108"/>
    <col min="1537" max="1537" width="11" style="108" bestFit="1" customWidth="1"/>
    <col min="1538" max="1538" width="40.42578125" style="108" customWidth="1"/>
    <col min="1539" max="1539" width="11.7109375" style="108" customWidth="1"/>
    <col min="1540" max="1540" width="3.140625" style="108" bestFit="1" customWidth="1"/>
    <col min="1541" max="1553" width="8.7109375" style="108" customWidth="1"/>
    <col min="1554" max="1792" width="11.42578125" style="108"/>
    <col min="1793" max="1793" width="11" style="108" bestFit="1" customWidth="1"/>
    <col min="1794" max="1794" width="40.42578125" style="108" customWidth="1"/>
    <col min="1795" max="1795" width="11.7109375" style="108" customWidth="1"/>
    <col min="1796" max="1796" width="3.140625" style="108" bestFit="1" customWidth="1"/>
    <col min="1797" max="1809" width="8.7109375" style="108" customWidth="1"/>
    <col min="1810" max="2048" width="11.42578125" style="108"/>
    <col min="2049" max="2049" width="11" style="108" bestFit="1" customWidth="1"/>
    <col min="2050" max="2050" width="40.42578125" style="108" customWidth="1"/>
    <col min="2051" max="2051" width="11.7109375" style="108" customWidth="1"/>
    <col min="2052" max="2052" width="3.140625" style="108" bestFit="1" customWidth="1"/>
    <col min="2053" max="2065" width="8.7109375" style="108" customWidth="1"/>
    <col min="2066" max="2304" width="11.42578125" style="108"/>
    <col min="2305" max="2305" width="11" style="108" bestFit="1" customWidth="1"/>
    <col min="2306" max="2306" width="40.42578125" style="108" customWidth="1"/>
    <col min="2307" max="2307" width="11.7109375" style="108" customWidth="1"/>
    <col min="2308" max="2308" width="3.140625" style="108" bestFit="1" customWidth="1"/>
    <col min="2309" max="2321" width="8.7109375" style="108" customWidth="1"/>
    <col min="2322" max="2560" width="11.42578125" style="108"/>
    <col min="2561" max="2561" width="11" style="108" bestFit="1" customWidth="1"/>
    <col min="2562" max="2562" width="40.42578125" style="108" customWidth="1"/>
    <col min="2563" max="2563" width="11.7109375" style="108" customWidth="1"/>
    <col min="2564" max="2564" width="3.140625" style="108" bestFit="1" customWidth="1"/>
    <col min="2565" max="2577" width="8.7109375" style="108" customWidth="1"/>
    <col min="2578" max="2816" width="11.42578125" style="108"/>
    <col min="2817" max="2817" width="11" style="108" bestFit="1" customWidth="1"/>
    <col min="2818" max="2818" width="40.42578125" style="108" customWidth="1"/>
    <col min="2819" max="2819" width="11.7109375" style="108" customWidth="1"/>
    <col min="2820" max="2820" width="3.140625" style="108" bestFit="1" customWidth="1"/>
    <col min="2821" max="2833" width="8.7109375" style="108" customWidth="1"/>
    <col min="2834" max="3072" width="11.42578125" style="108"/>
    <col min="3073" max="3073" width="11" style="108" bestFit="1" customWidth="1"/>
    <col min="3074" max="3074" width="40.42578125" style="108" customWidth="1"/>
    <col min="3075" max="3075" width="11.7109375" style="108" customWidth="1"/>
    <col min="3076" max="3076" width="3.140625" style="108" bestFit="1" customWidth="1"/>
    <col min="3077" max="3089" width="8.7109375" style="108" customWidth="1"/>
    <col min="3090" max="3328" width="11.42578125" style="108"/>
    <col min="3329" max="3329" width="11" style="108" bestFit="1" customWidth="1"/>
    <col min="3330" max="3330" width="40.42578125" style="108" customWidth="1"/>
    <col min="3331" max="3331" width="11.7109375" style="108" customWidth="1"/>
    <col min="3332" max="3332" width="3.140625" style="108" bestFit="1" customWidth="1"/>
    <col min="3333" max="3345" width="8.7109375" style="108" customWidth="1"/>
    <col min="3346" max="3584" width="11.42578125" style="108"/>
    <col min="3585" max="3585" width="11" style="108" bestFit="1" customWidth="1"/>
    <col min="3586" max="3586" width="40.42578125" style="108" customWidth="1"/>
    <col min="3587" max="3587" width="11.7109375" style="108" customWidth="1"/>
    <col min="3588" max="3588" width="3.140625" style="108" bestFit="1" customWidth="1"/>
    <col min="3589" max="3601" width="8.7109375" style="108" customWidth="1"/>
    <col min="3602" max="3840" width="11.42578125" style="108"/>
    <col min="3841" max="3841" width="11" style="108" bestFit="1" customWidth="1"/>
    <col min="3842" max="3842" width="40.42578125" style="108" customWidth="1"/>
    <col min="3843" max="3843" width="11.7109375" style="108" customWidth="1"/>
    <col min="3844" max="3844" width="3.140625" style="108" bestFit="1" customWidth="1"/>
    <col min="3845" max="3857" width="8.7109375" style="108" customWidth="1"/>
    <col min="3858" max="4096" width="11.42578125" style="108"/>
    <col min="4097" max="4097" width="11" style="108" bestFit="1" customWidth="1"/>
    <col min="4098" max="4098" width="40.42578125" style="108" customWidth="1"/>
    <col min="4099" max="4099" width="11.7109375" style="108" customWidth="1"/>
    <col min="4100" max="4100" width="3.140625" style="108" bestFit="1" customWidth="1"/>
    <col min="4101" max="4113" width="8.7109375" style="108" customWidth="1"/>
    <col min="4114" max="4352" width="11.42578125" style="108"/>
    <col min="4353" max="4353" width="11" style="108" bestFit="1" customWidth="1"/>
    <col min="4354" max="4354" width="40.42578125" style="108" customWidth="1"/>
    <col min="4355" max="4355" width="11.7109375" style="108" customWidth="1"/>
    <col min="4356" max="4356" width="3.140625" style="108" bestFit="1" customWidth="1"/>
    <col min="4357" max="4369" width="8.7109375" style="108" customWidth="1"/>
    <col min="4370" max="4608" width="11.42578125" style="108"/>
    <col min="4609" max="4609" width="11" style="108" bestFit="1" customWidth="1"/>
    <col min="4610" max="4610" width="40.42578125" style="108" customWidth="1"/>
    <col min="4611" max="4611" width="11.7109375" style="108" customWidth="1"/>
    <col min="4612" max="4612" width="3.140625" style="108" bestFit="1" customWidth="1"/>
    <col min="4613" max="4625" width="8.7109375" style="108" customWidth="1"/>
    <col min="4626" max="4864" width="11.42578125" style="108"/>
    <col min="4865" max="4865" width="11" style="108" bestFit="1" customWidth="1"/>
    <col min="4866" max="4866" width="40.42578125" style="108" customWidth="1"/>
    <col min="4867" max="4867" width="11.7109375" style="108" customWidth="1"/>
    <col min="4868" max="4868" width="3.140625" style="108" bestFit="1" customWidth="1"/>
    <col min="4869" max="4881" width="8.7109375" style="108" customWidth="1"/>
    <col min="4882" max="5120" width="11.42578125" style="108"/>
    <col min="5121" max="5121" width="11" style="108" bestFit="1" customWidth="1"/>
    <col min="5122" max="5122" width="40.42578125" style="108" customWidth="1"/>
    <col min="5123" max="5123" width="11.7109375" style="108" customWidth="1"/>
    <col min="5124" max="5124" width="3.140625" style="108" bestFit="1" customWidth="1"/>
    <col min="5125" max="5137" width="8.7109375" style="108" customWidth="1"/>
    <col min="5138" max="5376" width="11.42578125" style="108"/>
    <col min="5377" max="5377" width="11" style="108" bestFit="1" customWidth="1"/>
    <col min="5378" max="5378" width="40.42578125" style="108" customWidth="1"/>
    <col min="5379" max="5379" width="11.7109375" style="108" customWidth="1"/>
    <col min="5380" max="5380" width="3.140625" style="108" bestFit="1" customWidth="1"/>
    <col min="5381" max="5393" width="8.7109375" style="108" customWidth="1"/>
    <col min="5394" max="5632" width="11.42578125" style="108"/>
    <col min="5633" max="5633" width="11" style="108" bestFit="1" customWidth="1"/>
    <col min="5634" max="5634" width="40.42578125" style="108" customWidth="1"/>
    <col min="5635" max="5635" width="11.7109375" style="108" customWidth="1"/>
    <col min="5636" max="5636" width="3.140625" style="108" bestFit="1" customWidth="1"/>
    <col min="5637" max="5649" width="8.7109375" style="108" customWidth="1"/>
    <col min="5650" max="5888" width="11.42578125" style="108"/>
    <col min="5889" max="5889" width="11" style="108" bestFit="1" customWidth="1"/>
    <col min="5890" max="5890" width="40.42578125" style="108" customWidth="1"/>
    <col min="5891" max="5891" width="11.7109375" style="108" customWidth="1"/>
    <col min="5892" max="5892" width="3.140625" style="108" bestFit="1" customWidth="1"/>
    <col min="5893" max="5905" width="8.7109375" style="108" customWidth="1"/>
    <col min="5906" max="6144" width="11.42578125" style="108"/>
    <col min="6145" max="6145" width="11" style="108" bestFit="1" customWidth="1"/>
    <col min="6146" max="6146" width="40.42578125" style="108" customWidth="1"/>
    <col min="6147" max="6147" width="11.7109375" style="108" customWidth="1"/>
    <col min="6148" max="6148" width="3.140625" style="108" bestFit="1" customWidth="1"/>
    <col min="6149" max="6161" width="8.7109375" style="108" customWidth="1"/>
    <col min="6162" max="6400" width="11.42578125" style="108"/>
    <col min="6401" max="6401" width="11" style="108" bestFit="1" customWidth="1"/>
    <col min="6402" max="6402" width="40.42578125" style="108" customWidth="1"/>
    <col min="6403" max="6403" width="11.7109375" style="108" customWidth="1"/>
    <col min="6404" max="6404" width="3.140625" style="108" bestFit="1" customWidth="1"/>
    <col min="6405" max="6417" width="8.7109375" style="108" customWidth="1"/>
    <col min="6418" max="6656" width="11.42578125" style="108"/>
    <col min="6657" max="6657" width="11" style="108" bestFit="1" customWidth="1"/>
    <col min="6658" max="6658" width="40.42578125" style="108" customWidth="1"/>
    <col min="6659" max="6659" width="11.7109375" style="108" customWidth="1"/>
    <col min="6660" max="6660" width="3.140625" style="108" bestFit="1" customWidth="1"/>
    <col min="6661" max="6673" width="8.7109375" style="108" customWidth="1"/>
    <col min="6674" max="6912" width="11.42578125" style="108"/>
    <col min="6913" max="6913" width="11" style="108" bestFit="1" customWidth="1"/>
    <col min="6914" max="6914" width="40.42578125" style="108" customWidth="1"/>
    <col min="6915" max="6915" width="11.7109375" style="108" customWidth="1"/>
    <col min="6916" max="6916" width="3.140625" style="108" bestFit="1" customWidth="1"/>
    <col min="6917" max="6929" width="8.7109375" style="108" customWidth="1"/>
    <col min="6930" max="7168" width="11.42578125" style="108"/>
    <col min="7169" max="7169" width="11" style="108" bestFit="1" customWidth="1"/>
    <col min="7170" max="7170" width="40.42578125" style="108" customWidth="1"/>
    <col min="7171" max="7171" width="11.7109375" style="108" customWidth="1"/>
    <col min="7172" max="7172" width="3.140625" style="108" bestFit="1" customWidth="1"/>
    <col min="7173" max="7185" width="8.7109375" style="108" customWidth="1"/>
    <col min="7186" max="7424" width="11.42578125" style="108"/>
    <col min="7425" max="7425" width="11" style="108" bestFit="1" customWidth="1"/>
    <col min="7426" max="7426" width="40.42578125" style="108" customWidth="1"/>
    <col min="7427" max="7427" width="11.7109375" style="108" customWidth="1"/>
    <col min="7428" max="7428" width="3.140625" style="108" bestFit="1" customWidth="1"/>
    <col min="7429" max="7441" width="8.7109375" style="108" customWidth="1"/>
    <col min="7442" max="7680" width="11.42578125" style="108"/>
    <col min="7681" max="7681" width="11" style="108" bestFit="1" customWidth="1"/>
    <col min="7682" max="7682" width="40.42578125" style="108" customWidth="1"/>
    <col min="7683" max="7683" width="11.7109375" style="108" customWidth="1"/>
    <col min="7684" max="7684" width="3.140625" style="108" bestFit="1" customWidth="1"/>
    <col min="7685" max="7697" width="8.7109375" style="108" customWidth="1"/>
    <col min="7698" max="7936" width="11.42578125" style="108"/>
    <col min="7937" max="7937" width="11" style="108" bestFit="1" customWidth="1"/>
    <col min="7938" max="7938" width="40.42578125" style="108" customWidth="1"/>
    <col min="7939" max="7939" width="11.7109375" style="108" customWidth="1"/>
    <col min="7940" max="7940" width="3.140625" style="108" bestFit="1" customWidth="1"/>
    <col min="7941" max="7953" width="8.7109375" style="108" customWidth="1"/>
    <col min="7954" max="8192" width="11.42578125" style="108"/>
    <col min="8193" max="8193" width="11" style="108" bestFit="1" customWidth="1"/>
    <col min="8194" max="8194" width="40.42578125" style="108" customWidth="1"/>
    <col min="8195" max="8195" width="11.7109375" style="108" customWidth="1"/>
    <col min="8196" max="8196" width="3.140625" style="108" bestFit="1" customWidth="1"/>
    <col min="8197" max="8209" width="8.7109375" style="108" customWidth="1"/>
    <col min="8210" max="8448" width="11.42578125" style="108"/>
    <col min="8449" max="8449" width="11" style="108" bestFit="1" customWidth="1"/>
    <col min="8450" max="8450" width="40.42578125" style="108" customWidth="1"/>
    <col min="8451" max="8451" width="11.7109375" style="108" customWidth="1"/>
    <col min="8452" max="8452" width="3.140625" style="108" bestFit="1" customWidth="1"/>
    <col min="8453" max="8465" width="8.7109375" style="108" customWidth="1"/>
    <col min="8466" max="8704" width="11.42578125" style="108"/>
    <col min="8705" max="8705" width="11" style="108" bestFit="1" customWidth="1"/>
    <col min="8706" max="8706" width="40.42578125" style="108" customWidth="1"/>
    <col min="8707" max="8707" width="11.7109375" style="108" customWidth="1"/>
    <col min="8708" max="8708" width="3.140625" style="108" bestFit="1" customWidth="1"/>
    <col min="8709" max="8721" width="8.7109375" style="108" customWidth="1"/>
    <col min="8722" max="8960" width="11.42578125" style="108"/>
    <col min="8961" max="8961" width="11" style="108" bestFit="1" customWidth="1"/>
    <col min="8962" max="8962" width="40.42578125" style="108" customWidth="1"/>
    <col min="8963" max="8963" width="11.7109375" style="108" customWidth="1"/>
    <col min="8964" max="8964" width="3.140625" style="108" bestFit="1" customWidth="1"/>
    <col min="8965" max="8977" width="8.7109375" style="108" customWidth="1"/>
    <col min="8978" max="9216" width="11.42578125" style="108"/>
    <col min="9217" max="9217" width="11" style="108" bestFit="1" customWidth="1"/>
    <col min="9218" max="9218" width="40.42578125" style="108" customWidth="1"/>
    <col min="9219" max="9219" width="11.7109375" style="108" customWidth="1"/>
    <col min="9220" max="9220" width="3.140625" style="108" bestFit="1" customWidth="1"/>
    <col min="9221" max="9233" width="8.7109375" style="108" customWidth="1"/>
    <col min="9234" max="9472" width="11.42578125" style="108"/>
    <col min="9473" max="9473" width="11" style="108" bestFit="1" customWidth="1"/>
    <col min="9474" max="9474" width="40.42578125" style="108" customWidth="1"/>
    <col min="9475" max="9475" width="11.7109375" style="108" customWidth="1"/>
    <col min="9476" max="9476" width="3.140625" style="108" bestFit="1" customWidth="1"/>
    <col min="9477" max="9489" width="8.7109375" style="108" customWidth="1"/>
    <col min="9490" max="9728" width="11.42578125" style="108"/>
    <col min="9729" max="9729" width="11" style="108" bestFit="1" customWidth="1"/>
    <col min="9730" max="9730" width="40.42578125" style="108" customWidth="1"/>
    <col min="9731" max="9731" width="11.7109375" style="108" customWidth="1"/>
    <col min="9732" max="9732" width="3.140625" style="108" bestFit="1" customWidth="1"/>
    <col min="9733" max="9745" width="8.7109375" style="108" customWidth="1"/>
    <col min="9746" max="9984" width="11.42578125" style="108"/>
    <col min="9985" max="9985" width="11" style="108" bestFit="1" customWidth="1"/>
    <col min="9986" max="9986" width="40.42578125" style="108" customWidth="1"/>
    <col min="9987" max="9987" width="11.7109375" style="108" customWidth="1"/>
    <col min="9988" max="9988" width="3.140625" style="108" bestFit="1" customWidth="1"/>
    <col min="9989" max="10001" width="8.7109375" style="108" customWidth="1"/>
    <col min="10002" max="10240" width="11.42578125" style="108"/>
    <col min="10241" max="10241" width="11" style="108" bestFit="1" customWidth="1"/>
    <col min="10242" max="10242" width="40.42578125" style="108" customWidth="1"/>
    <col min="10243" max="10243" width="11.7109375" style="108" customWidth="1"/>
    <col min="10244" max="10244" width="3.140625" style="108" bestFit="1" customWidth="1"/>
    <col min="10245" max="10257" width="8.7109375" style="108" customWidth="1"/>
    <col min="10258" max="10496" width="11.42578125" style="108"/>
    <col min="10497" max="10497" width="11" style="108" bestFit="1" customWidth="1"/>
    <col min="10498" max="10498" width="40.42578125" style="108" customWidth="1"/>
    <col min="10499" max="10499" width="11.7109375" style="108" customWidth="1"/>
    <col min="10500" max="10500" width="3.140625" style="108" bestFit="1" customWidth="1"/>
    <col min="10501" max="10513" width="8.7109375" style="108" customWidth="1"/>
    <col min="10514" max="10752" width="11.42578125" style="108"/>
    <col min="10753" max="10753" width="11" style="108" bestFit="1" customWidth="1"/>
    <col min="10754" max="10754" width="40.42578125" style="108" customWidth="1"/>
    <col min="10755" max="10755" width="11.7109375" style="108" customWidth="1"/>
    <col min="10756" max="10756" width="3.140625" style="108" bestFit="1" customWidth="1"/>
    <col min="10757" max="10769" width="8.7109375" style="108" customWidth="1"/>
    <col min="10770" max="11008" width="11.42578125" style="108"/>
    <col min="11009" max="11009" width="11" style="108" bestFit="1" customWidth="1"/>
    <col min="11010" max="11010" width="40.42578125" style="108" customWidth="1"/>
    <col min="11011" max="11011" width="11.7109375" style="108" customWidth="1"/>
    <col min="11012" max="11012" width="3.140625" style="108" bestFit="1" customWidth="1"/>
    <col min="11013" max="11025" width="8.7109375" style="108" customWidth="1"/>
    <col min="11026" max="11264" width="11.42578125" style="108"/>
    <col min="11265" max="11265" width="11" style="108" bestFit="1" customWidth="1"/>
    <col min="11266" max="11266" width="40.42578125" style="108" customWidth="1"/>
    <col min="11267" max="11267" width="11.7109375" style="108" customWidth="1"/>
    <col min="11268" max="11268" width="3.140625" style="108" bestFit="1" customWidth="1"/>
    <col min="11269" max="11281" width="8.7109375" style="108" customWidth="1"/>
    <col min="11282" max="11520" width="11.42578125" style="108"/>
    <col min="11521" max="11521" width="11" style="108" bestFit="1" customWidth="1"/>
    <col min="11522" max="11522" width="40.42578125" style="108" customWidth="1"/>
    <col min="11523" max="11523" width="11.7109375" style="108" customWidth="1"/>
    <col min="11524" max="11524" width="3.140625" style="108" bestFit="1" customWidth="1"/>
    <col min="11525" max="11537" width="8.7109375" style="108" customWidth="1"/>
    <col min="11538" max="11776" width="11.42578125" style="108"/>
    <col min="11777" max="11777" width="11" style="108" bestFit="1" customWidth="1"/>
    <col min="11778" max="11778" width="40.42578125" style="108" customWidth="1"/>
    <col min="11779" max="11779" width="11.7109375" style="108" customWidth="1"/>
    <col min="11780" max="11780" width="3.140625" style="108" bestFit="1" customWidth="1"/>
    <col min="11781" max="11793" width="8.7109375" style="108" customWidth="1"/>
    <col min="11794" max="12032" width="11.42578125" style="108"/>
    <col min="12033" max="12033" width="11" style="108" bestFit="1" customWidth="1"/>
    <col min="12034" max="12034" width="40.42578125" style="108" customWidth="1"/>
    <col min="12035" max="12035" width="11.7109375" style="108" customWidth="1"/>
    <col min="12036" max="12036" width="3.140625" style="108" bestFit="1" customWidth="1"/>
    <col min="12037" max="12049" width="8.7109375" style="108" customWidth="1"/>
    <col min="12050" max="12288" width="11.42578125" style="108"/>
    <col min="12289" max="12289" width="11" style="108" bestFit="1" customWidth="1"/>
    <col min="12290" max="12290" width="40.42578125" style="108" customWidth="1"/>
    <col min="12291" max="12291" width="11.7109375" style="108" customWidth="1"/>
    <col min="12292" max="12292" width="3.140625" style="108" bestFit="1" customWidth="1"/>
    <col min="12293" max="12305" width="8.7109375" style="108" customWidth="1"/>
    <col min="12306" max="12544" width="11.42578125" style="108"/>
    <col min="12545" max="12545" width="11" style="108" bestFit="1" customWidth="1"/>
    <col min="12546" max="12546" width="40.42578125" style="108" customWidth="1"/>
    <col min="12547" max="12547" width="11.7109375" style="108" customWidth="1"/>
    <col min="12548" max="12548" width="3.140625" style="108" bestFit="1" customWidth="1"/>
    <col min="12549" max="12561" width="8.7109375" style="108" customWidth="1"/>
    <col min="12562" max="12800" width="11.42578125" style="108"/>
    <col min="12801" max="12801" width="11" style="108" bestFit="1" customWidth="1"/>
    <col min="12802" max="12802" width="40.42578125" style="108" customWidth="1"/>
    <col min="12803" max="12803" width="11.7109375" style="108" customWidth="1"/>
    <col min="12804" max="12804" width="3.140625" style="108" bestFit="1" customWidth="1"/>
    <col min="12805" max="12817" width="8.7109375" style="108" customWidth="1"/>
    <col min="12818" max="13056" width="11.42578125" style="108"/>
    <col min="13057" max="13057" width="11" style="108" bestFit="1" customWidth="1"/>
    <col min="13058" max="13058" width="40.42578125" style="108" customWidth="1"/>
    <col min="13059" max="13059" width="11.7109375" style="108" customWidth="1"/>
    <col min="13060" max="13060" width="3.140625" style="108" bestFit="1" customWidth="1"/>
    <col min="13061" max="13073" width="8.7109375" style="108" customWidth="1"/>
    <col min="13074" max="13312" width="11.42578125" style="108"/>
    <col min="13313" max="13313" width="11" style="108" bestFit="1" customWidth="1"/>
    <col min="13314" max="13314" width="40.42578125" style="108" customWidth="1"/>
    <col min="13315" max="13315" width="11.7109375" style="108" customWidth="1"/>
    <col min="13316" max="13316" width="3.140625" style="108" bestFit="1" customWidth="1"/>
    <col min="13317" max="13329" width="8.7109375" style="108" customWidth="1"/>
    <col min="13330" max="13568" width="11.42578125" style="108"/>
    <col min="13569" max="13569" width="11" style="108" bestFit="1" customWidth="1"/>
    <col min="13570" max="13570" width="40.42578125" style="108" customWidth="1"/>
    <col min="13571" max="13571" width="11.7109375" style="108" customWidth="1"/>
    <col min="13572" max="13572" width="3.140625" style="108" bestFit="1" customWidth="1"/>
    <col min="13573" max="13585" width="8.7109375" style="108" customWidth="1"/>
    <col min="13586" max="13824" width="11.42578125" style="108"/>
    <col min="13825" max="13825" width="11" style="108" bestFit="1" customWidth="1"/>
    <col min="13826" max="13826" width="40.42578125" style="108" customWidth="1"/>
    <col min="13827" max="13827" width="11.7109375" style="108" customWidth="1"/>
    <col min="13828" max="13828" width="3.140625" style="108" bestFit="1" customWidth="1"/>
    <col min="13829" max="13841" width="8.7109375" style="108" customWidth="1"/>
    <col min="13842" max="14080" width="11.42578125" style="108"/>
    <col min="14081" max="14081" width="11" style="108" bestFit="1" customWidth="1"/>
    <col min="14082" max="14082" width="40.42578125" style="108" customWidth="1"/>
    <col min="14083" max="14083" width="11.7109375" style="108" customWidth="1"/>
    <col min="14084" max="14084" width="3.140625" style="108" bestFit="1" customWidth="1"/>
    <col min="14085" max="14097" width="8.7109375" style="108" customWidth="1"/>
    <col min="14098" max="14336" width="11.42578125" style="108"/>
    <col min="14337" max="14337" width="11" style="108" bestFit="1" customWidth="1"/>
    <col min="14338" max="14338" width="40.42578125" style="108" customWidth="1"/>
    <col min="14339" max="14339" width="11.7109375" style="108" customWidth="1"/>
    <col min="14340" max="14340" width="3.140625" style="108" bestFit="1" customWidth="1"/>
    <col min="14341" max="14353" width="8.7109375" style="108" customWidth="1"/>
    <col min="14354" max="14592" width="11.42578125" style="108"/>
    <col min="14593" max="14593" width="11" style="108" bestFit="1" customWidth="1"/>
    <col min="14594" max="14594" width="40.42578125" style="108" customWidth="1"/>
    <col min="14595" max="14595" width="11.7109375" style="108" customWidth="1"/>
    <col min="14596" max="14596" width="3.140625" style="108" bestFit="1" customWidth="1"/>
    <col min="14597" max="14609" width="8.7109375" style="108" customWidth="1"/>
    <col min="14610" max="14848" width="11.42578125" style="108"/>
    <col min="14849" max="14849" width="11" style="108" bestFit="1" customWidth="1"/>
    <col min="14850" max="14850" width="40.42578125" style="108" customWidth="1"/>
    <col min="14851" max="14851" width="11.7109375" style="108" customWidth="1"/>
    <col min="14852" max="14852" width="3.140625" style="108" bestFit="1" customWidth="1"/>
    <col min="14853" max="14865" width="8.7109375" style="108" customWidth="1"/>
    <col min="14866" max="15104" width="11.42578125" style="108"/>
    <col min="15105" max="15105" width="11" style="108" bestFit="1" customWidth="1"/>
    <col min="15106" max="15106" width="40.42578125" style="108" customWidth="1"/>
    <col min="15107" max="15107" width="11.7109375" style="108" customWidth="1"/>
    <col min="15108" max="15108" width="3.140625" style="108" bestFit="1" customWidth="1"/>
    <col min="15109" max="15121" width="8.7109375" style="108" customWidth="1"/>
    <col min="15122" max="15360" width="11.42578125" style="108"/>
    <col min="15361" max="15361" width="11" style="108" bestFit="1" customWidth="1"/>
    <col min="15362" max="15362" width="40.42578125" style="108" customWidth="1"/>
    <col min="15363" max="15363" width="11.7109375" style="108" customWidth="1"/>
    <col min="15364" max="15364" width="3.140625" style="108" bestFit="1" customWidth="1"/>
    <col min="15365" max="15377" width="8.7109375" style="108" customWidth="1"/>
    <col min="15378" max="15616" width="11.42578125" style="108"/>
    <col min="15617" max="15617" width="11" style="108" bestFit="1" customWidth="1"/>
    <col min="15618" max="15618" width="40.42578125" style="108" customWidth="1"/>
    <col min="15619" max="15619" width="11.7109375" style="108" customWidth="1"/>
    <col min="15620" max="15620" width="3.140625" style="108" bestFit="1" customWidth="1"/>
    <col min="15621" max="15633" width="8.7109375" style="108" customWidth="1"/>
    <col min="15634" max="15872" width="11.42578125" style="108"/>
    <col min="15873" max="15873" width="11" style="108" bestFit="1" customWidth="1"/>
    <col min="15874" max="15874" width="40.42578125" style="108" customWidth="1"/>
    <col min="15875" max="15875" width="11.7109375" style="108" customWidth="1"/>
    <col min="15876" max="15876" width="3.140625" style="108" bestFit="1" customWidth="1"/>
    <col min="15877" max="15889" width="8.7109375" style="108" customWidth="1"/>
    <col min="15890" max="16128" width="11.42578125" style="108"/>
    <col min="16129" max="16129" width="11" style="108" bestFit="1" customWidth="1"/>
    <col min="16130" max="16130" width="40.42578125" style="108" customWidth="1"/>
    <col min="16131" max="16131" width="11.7109375" style="108" customWidth="1"/>
    <col min="16132" max="16132" width="3.140625" style="108" bestFit="1" customWidth="1"/>
    <col min="16133" max="16145" width="8.7109375" style="108" customWidth="1"/>
    <col min="16146" max="16384" width="11.42578125" style="108"/>
  </cols>
  <sheetData>
    <row r="1" spans="1:7" s="102" customFormat="1" ht="15.75">
      <c r="A1" s="363" t="s">
        <v>541</v>
      </c>
      <c r="B1" s="363"/>
      <c r="C1" s="363"/>
      <c r="D1" s="363"/>
      <c r="E1" s="101"/>
      <c r="G1" s="103"/>
    </row>
    <row r="2" spans="1:7" s="105" customFormat="1">
      <c r="A2" s="104"/>
      <c r="B2" s="104"/>
      <c r="C2" s="104"/>
      <c r="D2" s="104"/>
      <c r="E2" s="104"/>
      <c r="G2" s="106"/>
    </row>
    <row r="3" spans="1:7" s="107" customFormat="1">
      <c r="A3" s="127" t="s">
        <v>542</v>
      </c>
      <c r="B3" s="364" t="s">
        <v>543</v>
      </c>
      <c r="C3" s="364"/>
      <c r="D3" s="364"/>
    </row>
    <row r="4" spans="1:7" s="107" customFormat="1" ht="26.25" customHeight="1">
      <c r="A4" s="127" t="s">
        <v>544</v>
      </c>
      <c r="B4" s="364" t="s">
        <v>720</v>
      </c>
      <c r="C4" s="364"/>
      <c r="D4" s="364"/>
    </row>
    <row r="5" spans="1:7" s="107" customFormat="1">
      <c r="A5" s="128"/>
      <c r="B5" s="129"/>
      <c r="C5" s="130"/>
      <c r="D5" s="131"/>
    </row>
    <row r="6" spans="1:7">
      <c r="A6" s="358" t="s">
        <v>545</v>
      </c>
      <c r="B6" s="358"/>
      <c r="C6" s="358"/>
      <c r="D6" s="358"/>
    </row>
    <row r="7" spans="1:7" s="109" customFormat="1" ht="8.1" customHeight="1">
      <c r="B7" s="110"/>
      <c r="C7" s="132"/>
      <c r="D7" s="100"/>
    </row>
    <row r="8" spans="1:7">
      <c r="B8" s="133" t="s">
        <v>546</v>
      </c>
      <c r="C8" s="132"/>
      <c r="D8" s="100"/>
    </row>
    <row r="9" spans="1:7" ht="8.1" customHeight="1">
      <c r="C9" s="132"/>
      <c r="D9" s="100"/>
    </row>
    <row r="10" spans="1:7">
      <c r="A10" s="358" t="s">
        <v>547</v>
      </c>
      <c r="B10" s="358"/>
      <c r="C10" s="358"/>
      <c r="D10" s="358"/>
    </row>
    <row r="11" spans="1:7" s="109" customFormat="1" ht="6">
      <c r="C11" s="111"/>
      <c r="D11" s="110"/>
    </row>
    <row r="12" spans="1:7">
      <c r="B12" s="133" t="s">
        <v>548</v>
      </c>
      <c r="C12" s="111"/>
      <c r="D12" s="110"/>
    </row>
    <row r="13" spans="1:7" ht="8.1" customHeight="1">
      <c r="B13" s="112"/>
      <c r="D13" s="112"/>
      <c r="E13" s="112"/>
    </row>
    <row r="14" spans="1:7">
      <c r="A14" s="358" t="s">
        <v>549</v>
      </c>
      <c r="B14" s="358"/>
      <c r="C14" s="358"/>
      <c r="D14" s="358"/>
    </row>
    <row r="15" spans="1:7" s="109" customFormat="1" ht="6">
      <c r="C15" s="111"/>
      <c r="D15" s="111"/>
    </row>
    <row r="16" spans="1:7">
      <c r="A16" s="113"/>
      <c r="B16" s="134" t="s">
        <v>550</v>
      </c>
      <c r="C16" s="135">
        <v>4.0599999999999997E-2</v>
      </c>
      <c r="D16" s="114" t="s">
        <v>475</v>
      </c>
      <c r="E16" s="115"/>
    </row>
    <row r="17" spans="1:5">
      <c r="A17" s="113"/>
      <c r="B17" s="134" t="s">
        <v>551</v>
      </c>
      <c r="C17" s="135">
        <v>8.1900000000000001E-2</v>
      </c>
      <c r="D17" s="114" t="s">
        <v>475</v>
      </c>
      <c r="E17" s="115"/>
    </row>
    <row r="18" spans="1:5">
      <c r="A18" s="113"/>
      <c r="B18" s="134" t="s">
        <v>552</v>
      </c>
      <c r="C18" s="135">
        <v>0.01</v>
      </c>
      <c r="D18" s="114" t="s">
        <v>475</v>
      </c>
      <c r="E18" s="115"/>
    </row>
    <row r="19" spans="1:5">
      <c r="A19" s="113"/>
      <c r="B19" s="134" t="s">
        <v>553</v>
      </c>
      <c r="C19" s="135">
        <v>6.1000000000000004E-3</v>
      </c>
      <c r="D19" s="114" t="s">
        <v>475</v>
      </c>
      <c r="E19" s="115"/>
    </row>
    <row r="20" spans="1:5" ht="8.1" customHeight="1">
      <c r="B20" s="136"/>
      <c r="C20" s="137"/>
      <c r="D20" s="138"/>
      <c r="E20" s="115"/>
    </row>
    <row r="21" spans="1:5">
      <c r="A21" s="113"/>
      <c r="B21" s="134" t="s">
        <v>554</v>
      </c>
      <c r="C21" s="135">
        <v>0.08</v>
      </c>
      <c r="D21" s="114" t="s">
        <v>475</v>
      </c>
      <c r="E21" s="115"/>
    </row>
    <row r="22" spans="1:5" ht="8.1" customHeight="1">
      <c r="D22" s="112"/>
    </row>
    <row r="23" spans="1:5" ht="12.75" customHeight="1">
      <c r="A23" s="358" t="s">
        <v>555</v>
      </c>
      <c r="B23" s="358"/>
      <c r="C23" s="358"/>
      <c r="D23" s="358"/>
    </row>
    <row r="24" spans="1:5" ht="8.1" customHeight="1">
      <c r="A24" s="100"/>
      <c r="B24" s="100"/>
      <c r="C24" s="100"/>
      <c r="D24" s="100"/>
    </row>
    <row r="25" spans="1:5" ht="12.75" customHeight="1">
      <c r="A25" s="100"/>
      <c r="B25" s="139" t="s">
        <v>556</v>
      </c>
      <c r="C25" s="140">
        <v>6.6500000000000004E-2</v>
      </c>
      <c r="D25" s="116" t="s">
        <v>475</v>
      </c>
    </row>
    <row r="26" spans="1:5" ht="12.75" customHeight="1">
      <c r="A26" s="100"/>
      <c r="B26" s="100"/>
      <c r="C26" s="100"/>
      <c r="D26" s="100"/>
    </row>
    <row r="27" spans="1:5" ht="13.5" customHeight="1">
      <c r="A27" s="100"/>
      <c r="B27" s="117" t="s">
        <v>557</v>
      </c>
      <c r="C27" s="141">
        <v>100</v>
      </c>
      <c r="D27" s="116" t="s">
        <v>475</v>
      </c>
    </row>
    <row r="28" spans="1:5" ht="12.75" customHeight="1">
      <c r="A28" s="100"/>
      <c r="B28" s="117" t="s">
        <v>558</v>
      </c>
      <c r="C28" s="141">
        <v>3</v>
      </c>
      <c r="D28" s="116" t="s">
        <v>475</v>
      </c>
    </row>
    <row r="29" spans="1:5" ht="12.75" customHeight="1">
      <c r="A29" s="100"/>
      <c r="B29" s="117" t="s">
        <v>559</v>
      </c>
      <c r="C29" s="118">
        <f>C28*C27/100</f>
        <v>3</v>
      </c>
      <c r="D29" s="116" t="s">
        <v>475</v>
      </c>
    </row>
    <row r="30" spans="1:5" s="109" customFormat="1" ht="8.1" customHeight="1">
      <c r="C30" s="111"/>
      <c r="D30" s="111"/>
    </row>
    <row r="31" spans="1:5">
      <c r="B31" s="117" t="s">
        <v>560</v>
      </c>
      <c r="C31" s="118">
        <v>3</v>
      </c>
      <c r="D31" s="119" t="s">
        <v>475</v>
      </c>
      <c r="E31" s="115"/>
    </row>
    <row r="32" spans="1:5" ht="12.75" customHeight="1">
      <c r="B32" s="117" t="s">
        <v>561</v>
      </c>
      <c r="C32" s="118">
        <v>0.65</v>
      </c>
      <c r="D32" s="119" t="s">
        <v>475</v>
      </c>
    </row>
    <row r="33" spans="1:5" ht="12.75" customHeight="1">
      <c r="B33" s="117" t="s">
        <v>562</v>
      </c>
      <c r="C33" s="118">
        <f>IF(B8="Com Desoneração",4.5,0)</f>
        <v>0</v>
      </c>
      <c r="D33" s="114" t="s">
        <v>475</v>
      </c>
    </row>
    <row r="34" spans="1:5" ht="8.1" customHeight="1">
      <c r="D34" s="112"/>
    </row>
    <row r="35" spans="1:5">
      <c r="A35" s="358" t="s">
        <v>563</v>
      </c>
      <c r="B35" s="358"/>
      <c r="C35" s="358"/>
      <c r="D35" s="358"/>
      <c r="E35" s="120"/>
    </row>
    <row r="36" spans="1:5" s="109" customFormat="1" ht="6">
      <c r="C36" s="111"/>
      <c r="D36" s="110"/>
    </row>
    <row r="37" spans="1:5" ht="12.75" customHeight="1">
      <c r="B37" s="112"/>
      <c r="C37" s="359">
        <f>(((1+C16+C17+C18)*(1+C19)*(1+C21))/(1-C25))-1</f>
        <v>0.31822272094268889</v>
      </c>
      <c r="D37" s="360"/>
      <c r="E37" s="121"/>
    </row>
    <row r="38" spans="1:5" ht="12.75" customHeight="1">
      <c r="B38" s="112"/>
      <c r="C38" s="361"/>
      <c r="D38" s="362"/>
      <c r="E38" s="122"/>
    </row>
    <row r="39" spans="1:5">
      <c r="C39" s="123"/>
    </row>
    <row r="40" spans="1:5">
      <c r="A40" s="124" t="s">
        <v>564</v>
      </c>
      <c r="B40" s="125"/>
      <c r="C40" s="126"/>
      <c r="D40" s="126"/>
    </row>
    <row r="41" spans="1:5">
      <c r="A41" s="124" t="str">
        <f>CONCATENATE("elaboração do orçamento foi ",B8,", e que esta é a alternativa mais adequada para ")</f>
        <v xml:space="preserve">elaboração do orçamento foi Sem Desoneração, e que esta é a alternativa mais adequada para </v>
      </c>
      <c r="C41" s="126"/>
      <c r="D41" s="126"/>
    </row>
    <row r="42" spans="1:5">
      <c r="A42" s="124" t="s">
        <v>565</v>
      </c>
      <c r="C42" s="126"/>
      <c r="D42" s="126"/>
    </row>
    <row r="43" spans="1:5">
      <c r="A43" s="124"/>
      <c r="C43" s="126"/>
      <c r="D43" s="126"/>
    </row>
    <row r="44" spans="1:5">
      <c r="A44" s="124"/>
      <c r="C44" s="126"/>
      <c r="D44" s="126"/>
    </row>
    <row r="46" spans="1:5" ht="15.75">
      <c r="A46" s="113"/>
      <c r="B46" s="38" t="s">
        <v>515</v>
      </c>
    </row>
    <row r="47" spans="1:5" ht="15">
      <c r="A47" s="113"/>
      <c r="B47" s="39" t="s">
        <v>516</v>
      </c>
    </row>
    <row r="50" spans="3:3">
      <c r="C50" s="108"/>
    </row>
  </sheetData>
  <protectedRanges>
    <protectedRange sqref="C16:C19" name="Intervalo1_1"/>
    <protectedRange sqref="C20:C21 C31:C33" name="Intervalo2_1"/>
  </protectedRanges>
  <mergeCells count="9">
    <mergeCell ref="A23:D23"/>
    <mergeCell ref="A35:D35"/>
    <mergeCell ref="C37:D38"/>
    <mergeCell ref="A1:D1"/>
    <mergeCell ref="B3:D3"/>
    <mergeCell ref="B4:D4"/>
    <mergeCell ref="A6:D6"/>
    <mergeCell ref="A10:D10"/>
    <mergeCell ref="A14:D14"/>
  </mergeCells>
  <conditionalFormatting sqref="E37">
    <cfRule type="cellIs" dxfId="0" priority="1" stopIfTrue="1" operator="equal">
      <formula>"Atende"</formula>
    </cfRule>
  </conditionalFormatting>
  <dataValidations count="4">
    <dataValidation type="decimal" allowBlank="1" showInputMessage="1" showErrorMessage="1" errorTitle="Atenção" error="O valor deve estar entre 0 e 100" sqref="C27 IY27 SU27 ACQ27 AMM27 AWI27 BGE27 BQA27 BZW27 CJS27 CTO27 DDK27 DNG27 DXC27 EGY27 EQU27 FAQ27 FKM27 FUI27 GEE27 GOA27 GXW27 HHS27 HRO27 IBK27 ILG27 IVC27 JEY27 JOU27 JYQ27 KIM27 KSI27 LCE27 LMA27 LVW27 MFS27 MPO27 MZK27 NJG27 NTC27 OCY27 OMU27 OWQ27 PGM27 PQI27 QAE27 QKA27 QTW27 RDS27 RNO27 RXK27 SHG27 SRC27 TAY27 TKU27 TUQ27 UEM27 UOI27 UYE27 VIA27 VRW27 WBS27 WLO27 WVK27 C65563 IY65563 SU65563 ACQ65563 AMM65563 AWI65563 BGE65563 BQA65563 BZW65563 CJS65563 CTO65563 DDK65563 DNG65563 DXC65563 EGY65563 EQU65563 FAQ65563 FKM65563 FUI65563 GEE65563 GOA65563 GXW65563 HHS65563 HRO65563 IBK65563 ILG65563 IVC65563 JEY65563 JOU65563 JYQ65563 KIM65563 KSI65563 LCE65563 LMA65563 LVW65563 MFS65563 MPO65563 MZK65563 NJG65563 NTC65563 OCY65563 OMU65563 OWQ65563 PGM65563 PQI65563 QAE65563 QKA65563 QTW65563 RDS65563 RNO65563 RXK65563 SHG65563 SRC65563 TAY65563 TKU65563 TUQ65563 UEM65563 UOI65563 UYE65563 VIA65563 VRW65563 WBS65563 WLO65563 WVK65563 C131099 IY131099 SU131099 ACQ131099 AMM131099 AWI131099 BGE131099 BQA131099 BZW131099 CJS131099 CTO131099 DDK131099 DNG131099 DXC131099 EGY131099 EQU131099 FAQ131099 FKM131099 FUI131099 GEE131099 GOA131099 GXW131099 HHS131099 HRO131099 IBK131099 ILG131099 IVC131099 JEY131099 JOU131099 JYQ131099 KIM131099 KSI131099 LCE131099 LMA131099 LVW131099 MFS131099 MPO131099 MZK131099 NJG131099 NTC131099 OCY131099 OMU131099 OWQ131099 PGM131099 PQI131099 QAE131099 QKA131099 QTW131099 RDS131099 RNO131099 RXK131099 SHG131099 SRC131099 TAY131099 TKU131099 TUQ131099 UEM131099 UOI131099 UYE131099 VIA131099 VRW131099 WBS131099 WLO131099 WVK131099 C196635 IY196635 SU196635 ACQ196635 AMM196635 AWI196635 BGE196635 BQA196635 BZW196635 CJS196635 CTO196635 DDK196635 DNG196635 DXC196635 EGY196635 EQU196635 FAQ196635 FKM196635 FUI196635 GEE196635 GOA196635 GXW196635 HHS196635 HRO196635 IBK196635 ILG196635 IVC196635 JEY196635 JOU196635 JYQ196635 KIM196635 KSI196635 LCE196635 LMA196635 LVW196635 MFS196635 MPO196635 MZK196635 NJG196635 NTC196635 OCY196635 OMU196635 OWQ196635 PGM196635 PQI196635 QAE196635 QKA196635 QTW196635 RDS196635 RNO196635 RXK196635 SHG196635 SRC196635 TAY196635 TKU196635 TUQ196635 UEM196635 UOI196635 UYE196635 VIA196635 VRW196635 WBS196635 WLO196635 WVK196635 C262171 IY262171 SU262171 ACQ262171 AMM262171 AWI262171 BGE262171 BQA262171 BZW262171 CJS262171 CTO262171 DDK262171 DNG262171 DXC262171 EGY262171 EQU262171 FAQ262171 FKM262171 FUI262171 GEE262171 GOA262171 GXW262171 HHS262171 HRO262171 IBK262171 ILG262171 IVC262171 JEY262171 JOU262171 JYQ262171 KIM262171 KSI262171 LCE262171 LMA262171 LVW262171 MFS262171 MPO262171 MZK262171 NJG262171 NTC262171 OCY262171 OMU262171 OWQ262171 PGM262171 PQI262171 QAE262171 QKA262171 QTW262171 RDS262171 RNO262171 RXK262171 SHG262171 SRC262171 TAY262171 TKU262171 TUQ262171 UEM262171 UOI262171 UYE262171 VIA262171 VRW262171 WBS262171 WLO262171 WVK262171 C327707 IY327707 SU327707 ACQ327707 AMM327707 AWI327707 BGE327707 BQA327707 BZW327707 CJS327707 CTO327707 DDK327707 DNG327707 DXC327707 EGY327707 EQU327707 FAQ327707 FKM327707 FUI327707 GEE327707 GOA327707 GXW327707 HHS327707 HRO327707 IBK327707 ILG327707 IVC327707 JEY327707 JOU327707 JYQ327707 KIM327707 KSI327707 LCE327707 LMA327707 LVW327707 MFS327707 MPO327707 MZK327707 NJG327707 NTC327707 OCY327707 OMU327707 OWQ327707 PGM327707 PQI327707 QAE327707 QKA327707 QTW327707 RDS327707 RNO327707 RXK327707 SHG327707 SRC327707 TAY327707 TKU327707 TUQ327707 UEM327707 UOI327707 UYE327707 VIA327707 VRW327707 WBS327707 WLO327707 WVK327707 C393243 IY393243 SU393243 ACQ393243 AMM393243 AWI393243 BGE393243 BQA393243 BZW393243 CJS393243 CTO393243 DDK393243 DNG393243 DXC393243 EGY393243 EQU393243 FAQ393243 FKM393243 FUI393243 GEE393243 GOA393243 GXW393243 HHS393243 HRO393243 IBK393243 ILG393243 IVC393243 JEY393243 JOU393243 JYQ393243 KIM393243 KSI393243 LCE393243 LMA393243 LVW393243 MFS393243 MPO393243 MZK393243 NJG393243 NTC393243 OCY393243 OMU393243 OWQ393243 PGM393243 PQI393243 QAE393243 QKA393243 QTW393243 RDS393243 RNO393243 RXK393243 SHG393243 SRC393243 TAY393243 TKU393243 TUQ393243 UEM393243 UOI393243 UYE393243 VIA393243 VRW393243 WBS393243 WLO393243 WVK393243 C458779 IY458779 SU458779 ACQ458779 AMM458779 AWI458779 BGE458779 BQA458779 BZW458779 CJS458779 CTO458779 DDK458779 DNG458779 DXC458779 EGY458779 EQU458779 FAQ458779 FKM458779 FUI458779 GEE458779 GOA458779 GXW458779 HHS458779 HRO458779 IBK458779 ILG458779 IVC458779 JEY458779 JOU458779 JYQ458779 KIM458779 KSI458779 LCE458779 LMA458779 LVW458779 MFS458779 MPO458779 MZK458779 NJG458779 NTC458779 OCY458779 OMU458779 OWQ458779 PGM458779 PQI458779 QAE458779 QKA458779 QTW458779 RDS458779 RNO458779 RXK458779 SHG458779 SRC458779 TAY458779 TKU458779 TUQ458779 UEM458779 UOI458779 UYE458779 VIA458779 VRW458779 WBS458779 WLO458779 WVK458779 C524315 IY524315 SU524315 ACQ524315 AMM524315 AWI524315 BGE524315 BQA524315 BZW524315 CJS524315 CTO524315 DDK524315 DNG524315 DXC524315 EGY524315 EQU524315 FAQ524315 FKM524315 FUI524315 GEE524315 GOA524315 GXW524315 HHS524315 HRO524315 IBK524315 ILG524315 IVC524315 JEY524315 JOU524315 JYQ524315 KIM524315 KSI524315 LCE524315 LMA524315 LVW524315 MFS524315 MPO524315 MZK524315 NJG524315 NTC524315 OCY524315 OMU524315 OWQ524315 PGM524315 PQI524315 QAE524315 QKA524315 QTW524315 RDS524315 RNO524315 RXK524315 SHG524315 SRC524315 TAY524315 TKU524315 TUQ524315 UEM524315 UOI524315 UYE524315 VIA524315 VRW524315 WBS524315 WLO524315 WVK524315 C589851 IY589851 SU589851 ACQ589851 AMM589851 AWI589851 BGE589851 BQA589851 BZW589851 CJS589851 CTO589851 DDK589851 DNG589851 DXC589851 EGY589851 EQU589851 FAQ589851 FKM589851 FUI589851 GEE589851 GOA589851 GXW589851 HHS589851 HRO589851 IBK589851 ILG589851 IVC589851 JEY589851 JOU589851 JYQ589851 KIM589851 KSI589851 LCE589851 LMA589851 LVW589851 MFS589851 MPO589851 MZK589851 NJG589851 NTC589851 OCY589851 OMU589851 OWQ589851 PGM589851 PQI589851 QAE589851 QKA589851 QTW589851 RDS589851 RNO589851 RXK589851 SHG589851 SRC589851 TAY589851 TKU589851 TUQ589851 UEM589851 UOI589851 UYE589851 VIA589851 VRW589851 WBS589851 WLO589851 WVK589851 C655387 IY655387 SU655387 ACQ655387 AMM655387 AWI655387 BGE655387 BQA655387 BZW655387 CJS655387 CTO655387 DDK655387 DNG655387 DXC655387 EGY655387 EQU655387 FAQ655387 FKM655387 FUI655387 GEE655387 GOA655387 GXW655387 HHS655387 HRO655387 IBK655387 ILG655387 IVC655387 JEY655387 JOU655387 JYQ655387 KIM655387 KSI655387 LCE655387 LMA655387 LVW655387 MFS655387 MPO655387 MZK655387 NJG655387 NTC655387 OCY655387 OMU655387 OWQ655387 PGM655387 PQI655387 QAE655387 QKA655387 QTW655387 RDS655387 RNO655387 RXK655387 SHG655387 SRC655387 TAY655387 TKU655387 TUQ655387 UEM655387 UOI655387 UYE655387 VIA655387 VRW655387 WBS655387 WLO655387 WVK655387 C720923 IY720923 SU720923 ACQ720923 AMM720923 AWI720923 BGE720923 BQA720923 BZW720923 CJS720923 CTO720923 DDK720923 DNG720923 DXC720923 EGY720923 EQU720923 FAQ720923 FKM720923 FUI720923 GEE720923 GOA720923 GXW720923 HHS720923 HRO720923 IBK720923 ILG720923 IVC720923 JEY720923 JOU720923 JYQ720923 KIM720923 KSI720923 LCE720923 LMA720923 LVW720923 MFS720923 MPO720923 MZK720923 NJG720923 NTC720923 OCY720923 OMU720923 OWQ720923 PGM720923 PQI720923 QAE720923 QKA720923 QTW720923 RDS720923 RNO720923 RXK720923 SHG720923 SRC720923 TAY720923 TKU720923 TUQ720923 UEM720923 UOI720923 UYE720923 VIA720923 VRW720923 WBS720923 WLO720923 WVK720923 C786459 IY786459 SU786459 ACQ786459 AMM786459 AWI786459 BGE786459 BQA786459 BZW786459 CJS786459 CTO786459 DDK786459 DNG786459 DXC786459 EGY786459 EQU786459 FAQ786459 FKM786459 FUI786459 GEE786459 GOA786459 GXW786459 HHS786459 HRO786459 IBK786459 ILG786459 IVC786459 JEY786459 JOU786459 JYQ786459 KIM786459 KSI786459 LCE786459 LMA786459 LVW786459 MFS786459 MPO786459 MZK786459 NJG786459 NTC786459 OCY786459 OMU786459 OWQ786459 PGM786459 PQI786459 QAE786459 QKA786459 QTW786459 RDS786459 RNO786459 RXK786459 SHG786459 SRC786459 TAY786459 TKU786459 TUQ786459 UEM786459 UOI786459 UYE786459 VIA786459 VRW786459 WBS786459 WLO786459 WVK786459 C851995 IY851995 SU851995 ACQ851995 AMM851995 AWI851995 BGE851995 BQA851995 BZW851995 CJS851995 CTO851995 DDK851995 DNG851995 DXC851995 EGY851995 EQU851995 FAQ851995 FKM851995 FUI851995 GEE851995 GOA851995 GXW851995 HHS851995 HRO851995 IBK851995 ILG851995 IVC851995 JEY851995 JOU851995 JYQ851995 KIM851995 KSI851995 LCE851995 LMA851995 LVW851995 MFS851995 MPO851995 MZK851995 NJG851995 NTC851995 OCY851995 OMU851995 OWQ851995 PGM851995 PQI851995 QAE851995 QKA851995 QTW851995 RDS851995 RNO851995 RXK851995 SHG851995 SRC851995 TAY851995 TKU851995 TUQ851995 UEM851995 UOI851995 UYE851995 VIA851995 VRW851995 WBS851995 WLO851995 WVK851995 C917531 IY917531 SU917531 ACQ917531 AMM917531 AWI917531 BGE917531 BQA917531 BZW917531 CJS917531 CTO917531 DDK917531 DNG917531 DXC917531 EGY917531 EQU917531 FAQ917531 FKM917531 FUI917531 GEE917531 GOA917531 GXW917531 HHS917531 HRO917531 IBK917531 ILG917531 IVC917531 JEY917531 JOU917531 JYQ917531 KIM917531 KSI917531 LCE917531 LMA917531 LVW917531 MFS917531 MPO917531 MZK917531 NJG917531 NTC917531 OCY917531 OMU917531 OWQ917531 PGM917531 PQI917531 QAE917531 QKA917531 QTW917531 RDS917531 RNO917531 RXK917531 SHG917531 SRC917531 TAY917531 TKU917531 TUQ917531 UEM917531 UOI917531 UYE917531 VIA917531 VRW917531 WBS917531 WLO917531 WVK917531 C983067 IY983067 SU983067 ACQ983067 AMM983067 AWI983067 BGE983067 BQA983067 BZW983067 CJS983067 CTO983067 DDK983067 DNG983067 DXC983067 EGY983067 EQU983067 FAQ983067 FKM983067 FUI983067 GEE983067 GOA983067 GXW983067 HHS983067 HRO983067 IBK983067 ILG983067 IVC983067 JEY983067 JOU983067 JYQ983067 KIM983067 KSI983067 LCE983067 LMA983067 LVW983067 MFS983067 MPO983067 MZK983067 NJG983067 NTC983067 OCY983067 OMU983067 OWQ983067 PGM983067 PQI983067 QAE983067 QKA983067 QTW983067 RDS983067 RNO983067 RXK983067 SHG983067 SRC983067 TAY983067 TKU983067 TUQ983067 UEM983067 UOI983067 UYE983067 VIA983067 VRW983067 WBS983067 WLO983067 WVK983067" xr:uid="{2C1C8B69-738E-4D65-9AAC-AE503F8E4C0D}">
      <formula1>0</formula1>
      <formula2>100</formula2>
    </dataValidation>
    <dataValidation type="decimal" allowBlank="1" showInputMessage="1" showErrorMessage="1" errorTitle="Atenção" error="O valor deve estar entre 2%  e  5%" sqref="C28:C29 IY28:IY29 SU28:SU29 ACQ28:ACQ29 AMM28:AMM29 AWI28:AWI29 BGE28:BGE29 BQA28:BQA29 BZW28:BZW29 CJS28:CJS29 CTO28:CTO29 DDK28:DDK29 DNG28:DNG29 DXC28:DXC29 EGY28:EGY29 EQU28:EQU29 FAQ28:FAQ29 FKM28:FKM29 FUI28:FUI29 GEE28:GEE29 GOA28:GOA29 GXW28:GXW29 HHS28:HHS29 HRO28:HRO29 IBK28:IBK29 ILG28:ILG29 IVC28:IVC29 JEY28:JEY29 JOU28:JOU29 JYQ28:JYQ29 KIM28:KIM29 KSI28:KSI29 LCE28:LCE29 LMA28:LMA29 LVW28:LVW29 MFS28:MFS29 MPO28:MPO29 MZK28:MZK29 NJG28:NJG29 NTC28:NTC29 OCY28:OCY29 OMU28:OMU29 OWQ28:OWQ29 PGM28:PGM29 PQI28:PQI29 QAE28:QAE29 QKA28:QKA29 QTW28:QTW29 RDS28:RDS29 RNO28:RNO29 RXK28:RXK29 SHG28:SHG29 SRC28:SRC29 TAY28:TAY29 TKU28:TKU29 TUQ28:TUQ29 UEM28:UEM29 UOI28:UOI29 UYE28:UYE29 VIA28:VIA29 VRW28:VRW29 WBS28:WBS29 WLO28:WLO29 WVK28:WVK29 C65564:C65565 IY65564:IY65565 SU65564:SU65565 ACQ65564:ACQ65565 AMM65564:AMM65565 AWI65564:AWI65565 BGE65564:BGE65565 BQA65564:BQA65565 BZW65564:BZW65565 CJS65564:CJS65565 CTO65564:CTO65565 DDK65564:DDK65565 DNG65564:DNG65565 DXC65564:DXC65565 EGY65564:EGY65565 EQU65564:EQU65565 FAQ65564:FAQ65565 FKM65564:FKM65565 FUI65564:FUI65565 GEE65564:GEE65565 GOA65564:GOA65565 GXW65564:GXW65565 HHS65564:HHS65565 HRO65564:HRO65565 IBK65564:IBK65565 ILG65564:ILG65565 IVC65564:IVC65565 JEY65564:JEY65565 JOU65564:JOU65565 JYQ65564:JYQ65565 KIM65564:KIM65565 KSI65564:KSI65565 LCE65564:LCE65565 LMA65564:LMA65565 LVW65564:LVW65565 MFS65564:MFS65565 MPO65564:MPO65565 MZK65564:MZK65565 NJG65564:NJG65565 NTC65564:NTC65565 OCY65564:OCY65565 OMU65564:OMU65565 OWQ65564:OWQ65565 PGM65564:PGM65565 PQI65564:PQI65565 QAE65564:QAE65565 QKA65564:QKA65565 QTW65564:QTW65565 RDS65564:RDS65565 RNO65564:RNO65565 RXK65564:RXK65565 SHG65564:SHG65565 SRC65564:SRC65565 TAY65564:TAY65565 TKU65564:TKU65565 TUQ65564:TUQ65565 UEM65564:UEM65565 UOI65564:UOI65565 UYE65564:UYE65565 VIA65564:VIA65565 VRW65564:VRW65565 WBS65564:WBS65565 WLO65564:WLO65565 WVK65564:WVK65565 C131100:C131101 IY131100:IY131101 SU131100:SU131101 ACQ131100:ACQ131101 AMM131100:AMM131101 AWI131100:AWI131101 BGE131100:BGE131101 BQA131100:BQA131101 BZW131100:BZW131101 CJS131100:CJS131101 CTO131100:CTO131101 DDK131100:DDK131101 DNG131100:DNG131101 DXC131100:DXC131101 EGY131100:EGY131101 EQU131100:EQU131101 FAQ131100:FAQ131101 FKM131100:FKM131101 FUI131100:FUI131101 GEE131100:GEE131101 GOA131100:GOA131101 GXW131100:GXW131101 HHS131100:HHS131101 HRO131100:HRO131101 IBK131100:IBK131101 ILG131100:ILG131101 IVC131100:IVC131101 JEY131100:JEY131101 JOU131100:JOU131101 JYQ131100:JYQ131101 KIM131100:KIM131101 KSI131100:KSI131101 LCE131100:LCE131101 LMA131100:LMA131101 LVW131100:LVW131101 MFS131100:MFS131101 MPO131100:MPO131101 MZK131100:MZK131101 NJG131100:NJG131101 NTC131100:NTC131101 OCY131100:OCY131101 OMU131100:OMU131101 OWQ131100:OWQ131101 PGM131100:PGM131101 PQI131100:PQI131101 QAE131100:QAE131101 QKA131100:QKA131101 QTW131100:QTW131101 RDS131100:RDS131101 RNO131100:RNO131101 RXK131100:RXK131101 SHG131100:SHG131101 SRC131100:SRC131101 TAY131100:TAY131101 TKU131100:TKU131101 TUQ131100:TUQ131101 UEM131100:UEM131101 UOI131100:UOI131101 UYE131100:UYE131101 VIA131100:VIA131101 VRW131100:VRW131101 WBS131100:WBS131101 WLO131100:WLO131101 WVK131100:WVK131101 C196636:C196637 IY196636:IY196637 SU196636:SU196637 ACQ196636:ACQ196637 AMM196636:AMM196637 AWI196636:AWI196637 BGE196636:BGE196637 BQA196636:BQA196637 BZW196636:BZW196637 CJS196636:CJS196637 CTO196636:CTO196637 DDK196636:DDK196637 DNG196636:DNG196637 DXC196636:DXC196637 EGY196636:EGY196637 EQU196636:EQU196637 FAQ196636:FAQ196637 FKM196636:FKM196637 FUI196636:FUI196637 GEE196636:GEE196637 GOA196636:GOA196637 GXW196636:GXW196637 HHS196636:HHS196637 HRO196636:HRO196637 IBK196636:IBK196637 ILG196636:ILG196637 IVC196636:IVC196637 JEY196636:JEY196637 JOU196636:JOU196637 JYQ196636:JYQ196637 KIM196636:KIM196637 KSI196636:KSI196637 LCE196636:LCE196637 LMA196636:LMA196637 LVW196636:LVW196637 MFS196636:MFS196637 MPO196636:MPO196637 MZK196636:MZK196637 NJG196636:NJG196637 NTC196636:NTC196637 OCY196636:OCY196637 OMU196636:OMU196637 OWQ196636:OWQ196637 PGM196636:PGM196637 PQI196636:PQI196637 QAE196636:QAE196637 QKA196636:QKA196637 QTW196636:QTW196637 RDS196636:RDS196637 RNO196636:RNO196637 RXK196636:RXK196637 SHG196636:SHG196637 SRC196636:SRC196637 TAY196636:TAY196637 TKU196636:TKU196637 TUQ196636:TUQ196637 UEM196636:UEM196637 UOI196636:UOI196637 UYE196636:UYE196637 VIA196636:VIA196637 VRW196636:VRW196637 WBS196636:WBS196637 WLO196636:WLO196637 WVK196636:WVK196637 C262172:C262173 IY262172:IY262173 SU262172:SU262173 ACQ262172:ACQ262173 AMM262172:AMM262173 AWI262172:AWI262173 BGE262172:BGE262173 BQA262172:BQA262173 BZW262172:BZW262173 CJS262172:CJS262173 CTO262172:CTO262173 DDK262172:DDK262173 DNG262172:DNG262173 DXC262172:DXC262173 EGY262172:EGY262173 EQU262172:EQU262173 FAQ262172:FAQ262173 FKM262172:FKM262173 FUI262172:FUI262173 GEE262172:GEE262173 GOA262172:GOA262173 GXW262172:GXW262173 HHS262172:HHS262173 HRO262172:HRO262173 IBK262172:IBK262173 ILG262172:ILG262173 IVC262172:IVC262173 JEY262172:JEY262173 JOU262172:JOU262173 JYQ262172:JYQ262173 KIM262172:KIM262173 KSI262172:KSI262173 LCE262172:LCE262173 LMA262172:LMA262173 LVW262172:LVW262173 MFS262172:MFS262173 MPO262172:MPO262173 MZK262172:MZK262173 NJG262172:NJG262173 NTC262172:NTC262173 OCY262172:OCY262173 OMU262172:OMU262173 OWQ262172:OWQ262173 PGM262172:PGM262173 PQI262172:PQI262173 QAE262172:QAE262173 QKA262172:QKA262173 QTW262172:QTW262173 RDS262172:RDS262173 RNO262172:RNO262173 RXK262172:RXK262173 SHG262172:SHG262173 SRC262172:SRC262173 TAY262172:TAY262173 TKU262172:TKU262173 TUQ262172:TUQ262173 UEM262172:UEM262173 UOI262172:UOI262173 UYE262172:UYE262173 VIA262172:VIA262173 VRW262172:VRW262173 WBS262172:WBS262173 WLO262172:WLO262173 WVK262172:WVK262173 C327708:C327709 IY327708:IY327709 SU327708:SU327709 ACQ327708:ACQ327709 AMM327708:AMM327709 AWI327708:AWI327709 BGE327708:BGE327709 BQA327708:BQA327709 BZW327708:BZW327709 CJS327708:CJS327709 CTO327708:CTO327709 DDK327708:DDK327709 DNG327708:DNG327709 DXC327708:DXC327709 EGY327708:EGY327709 EQU327708:EQU327709 FAQ327708:FAQ327709 FKM327708:FKM327709 FUI327708:FUI327709 GEE327708:GEE327709 GOA327708:GOA327709 GXW327708:GXW327709 HHS327708:HHS327709 HRO327708:HRO327709 IBK327708:IBK327709 ILG327708:ILG327709 IVC327708:IVC327709 JEY327708:JEY327709 JOU327708:JOU327709 JYQ327708:JYQ327709 KIM327708:KIM327709 KSI327708:KSI327709 LCE327708:LCE327709 LMA327708:LMA327709 LVW327708:LVW327709 MFS327708:MFS327709 MPO327708:MPO327709 MZK327708:MZK327709 NJG327708:NJG327709 NTC327708:NTC327709 OCY327708:OCY327709 OMU327708:OMU327709 OWQ327708:OWQ327709 PGM327708:PGM327709 PQI327708:PQI327709 QAE327708:QAE327709 QKA327708:QKA327709 QTW327708:QTW327709 RDS327708:RDS327709 RNO327708:RNO327709 RXK327708:RXK327709 SHG327708:SHG327709 SRC327708:SRC327709 TAY327708:TAY327709 TKU327708:TKU327709 TUQ327708:TUQ327709 UEM327708:UEM327709 UOI327708:UOI327709 UYE327708:UYE327709 VIA327708:VIA327709 VRW327708:VRW327709 WBS327708:WBS327709 WLO327708:WLO327709 WVK327708:WVK327709 C393244:C393245 IY393244:IY393245 SU393244:SU393245 ACQ393244:ACQ393245 AMM393244:AMM393245 AWI393244:AWI393245 BGE393244:BGE393245 BQA393244:BQA393245 BZW393244:BZW393245 CJS393244:CJS393245 CTO393244:CTO393245 DDK393244:DDK393245 DNG393244:DNG393245 DXC393244:DXC393245 EGY393244:EGY393245 EQU393244:EQU393245 FAQ393244:FAQ393245 FKM393244:FKM393245 FUI393244:FUI393245 GEE393244:GEE393245 GOA393244:GOA393245 GXW393244:GXW393245 HHS393244:HHS393245 HRO393244:HRO393245 IBK393244:IBK393245 ILG393244:ILG393245 IVC393244:IVC393245 JEY393244:JEY393245 JOU393244:JOU393245 JYQ393244:JYQ393245 KIM393244:KIM393245 KSI393244:KSI393245 LCE393244:LCE393245 LMA393244:LMA393245 LVW393244:LVW393245 MFS393244:MFS393245 MPO393244:MPO393245 MZK393244:MZK393245 NJG393244:NJG393245 NTC393244:NTC393245 OCY393244:OCY393245 OMU393244:OMU393245 OWQ393244:OWQ393245 PGM393244:PGM393245 PQI393244:PQI393245 QAE393244:QAE393245 QKA393244:QKA393245 QTW393244:QTW393245 RDS393244:RDS393245 RNO393244:RNO393245 RXK393244:RXK393245 SHG393244:SHG393245 SRC393244:SRC393245 TAY393244:TAY393245 TKU393244:TKU393245 TUQ393244:TUQ393245 UEM393244:UEM393245 UOI393244:UOI393245 UYE393244:UYE393245 VIA393244:VIA393245 VRW393244:VRW393245 WBS393244:WBS393245 WLO393244:WLO393245 WVK393244:WVK393245 C458780:C458781 IY458780:IY458781 SU458780:SU458781 ACQ458780:ACQ458781 AMM458780:AMM458781 AWI458780:AWI458781 BGE458780:BGE458781 BQA458780:BQA458781 BZW458780:BZW458781 CJS458780:CJS458781 CTO458780:CTO458781 DDK458780:DDK458781 DNG458780:DNG458781 DXC458780:DXC458781 EGY458780:EGY458781 EQU458780:EQU458781 FAQ458780:FAQ458781 FKM458780:FKM458781 FUI458780:FUI458781 GEE458780:GEE458781 GOA458780:GOA458781 GXW458780:GXW458781 HHS458780:HHS458781 HRO458780:HRO458781 IBK458780:IBK458781 ILG458780:ILG458781 IVC458780:IVC458781 JEY458780:JEY458781 JOU458780:JOU458781 JYQ458780:JYQ458781 KIM458780:KIM458781 KSI458780:KSI458781 LCE458780:LCE458781 LMA458780:LMA458781 LVW458780:LVW458781 MFS458780:MFS458781 MPO458780:MPO458781 MZK458780:MZK458781 NJG458780:NJG458781 NTC458780:NTC458781 OCY458780:OCY458781 OMU458780:OMU458781 OWQ458780:OWQ458781 PGM458780:PGM458781 PQI458780:PQI458781 QAE458780:QAE458781 QKA458780:QKA458781 QTW458780:QTW458781 RDS458780:RDS458781 RNO458780:RNO458781 RXK458780:RXK458781 SHG458780:SHG458781 SRC458780:SRC458781 TAY458780:TAY458781 TKU458780:TKU458781 TUQ458780:TUQ458781 UEM458780:UEM458781 UOI458780:UOI458781 UYE458780:UYE458781 VIA458780:VIA458781 VRW458780:VRW458781 WBS458780:WBS458781 WLO458780:WLO458781 WVK458780:WVK458781 C524316:C524317 IY524316:IY524317 SU524316:SU524317 ACQ524316:ACQ524317 AMM524316:AMM524317 AWI524316:AWI524317 BGE524316:BGE524317 BQA524316:BQA524317 BZW524316:BZW524317 CJS524316:CJS524317 CTO524316:CTO524317 DDK524316:DDK524317 DNG524316:DNG524317 DXC524316:DXC524317 EGY524316:EGY524317 EQU524316:EQU524317 FAQ524316:FAQ524317 FKM524316:FKM524317 FUI524316:FUI524317 GEE524316:GEE524317 GOA524316:GOA524317 GXW524316:GXW524317 HHS524316:HHS524317 HRO524316:HRO524317 IBK524316:IBK524317 ILG524316:ILG524317 IVC524316:IVC524317 JEY524316:JEY524317 JOU524316:JOU524317 JYQ524316:JYQ524317 KIM524316:KIM524317 KSI524316:KSI524317 LCE524316:LCE524317 LMA524316:LMA524317 LVW524316:LVW524317 MFS524316:MFS524317 MPO524316:MPO524317 MZK524316:MZK524317 NJG524316:NJG524317 NTC524316:NTC524317 OCY524316:OCY524317 OMU524316:OMU524317 OWQ524316:OWQ524317 PGM524316:PGM524317 PQI524316:PQI524317 QAE524316:QAE524317 QKA524316:QKA524317 QTW524316:QTW524317 RDS524316:RDS524317 RNO524316:RNO524317 RXK524316:RXK524317 SHG524316:SHG524317 SRC524316:SRC524317 TAY524316:TAY524317 TKU524316:TKU524317 TUQ524316:TUQ524317 UEM524316:UEM524317 UOI524316:UOI524317 UYE524316:UYE524317 VIA524316:VIA524317 VRW524316:VRW524317 WBS524316:WBS524317 WLO524316:WLO524317 WVK524316:WVK524317 C589852:C589853 IY589852:IY589853 SU589852:SU589853 ACQ589852:ACQ589853 AMM589852:AMM589853 AWI589852:AWI589853 BGE589852:BGE589853 BQA589852:BQA589853 BZW589852:BZW589853 CJS589852:CJS589853 CTO589852:CTO589853 DDK589852:DDK589853 DNG589852:DNG589853 DXC589852:DXC589853 EGY589852:EGY589853 EQU589852:EQU589853 FAQ589852:FAQ589853 FKM589852:FKM589853 FUI589852:FUI589853 GEE589852:GEE589853 GOA589852:GOA589853 GXW589852:GXW589853 HHS589852:HHS589853 HRO589852:HRO589853 IBK589852:IBK589853 ILG589852:ILG589853 IVC589852:IVC589853 JEY589852:JEY589853 JOU589852:JOU589853 JYQ589852:JYQ589853 KIM589852:KIM589853 KSI589852:KSI589853 LCE589852:LCE589853 LMA589852:LMA589853 LVW589852:LVW589853 MFS589852:MFS589853 MPO589852:MPO589853 MZK589852:MZK589853 NJG589852:NJG589853 NTC589852:NTC589853 OCY589852:OCY589853 OMU589852:OMU589853 OWQ589852:OWQ589853 PGM589852:PGM589853 PQI589852:PQI589853 QAE589852:QAE589853 QKA589852:QKA589853 QTW589852:QTW589853 RDS589852:RDS589853 RNO589852:RNO589853 RXK589852:RXK589853 SHG589852:SHG589853 SRC589852:SRC589853 TAY589852:TAY589853 TKU589852:TKU589853 TUQ589852:TUQ589853 UEM589852:UEM589853 UOI589852:UOI589853 UYE589852:UYE589853 VIA589852:VIA589853 VRW589852:VRW589853 WBS589852:WBS589853 WLO589852:WLO589853 WVK589852:WVK589853 C655388:C655389 IY655388:IY655389 SU655388:SU655389 ACQ655388:ACQ655389 AMM655388:AMM655389 AWI655388:AWI655389 BGE655388:BGE655389 BQA655388:BQA655389 BZW655388:BZW655389 CJS655388:CJS655389 CTO655388:CTO655389 DDK655388:DDK655389 DNG655388:DNG655389 DXC655388:DXC655389 EGY655388:EGY655389 EQU655388:EQU655389 FAQ655388:FAQ655389 FKM655388:FKM655389 FUI655388:FUI655389 GEE655388:GEE655389 GOA655388:GOA655389 GXW655388:GXW655389 HHS655388:HHS655389 HRO655388:HRO655389 IBK655388:IBK655389 ILG655388:ILG655389 IVC655388:IVC655389 JEY655388:JEY655389 JOU655388:JOU655389 JYQ655388:JYQ655389 KIM655388:KIM655389 KSI655388:KSI655389 LCE655388:LCE655389 LMA655388:LMA655389 LVW655388:LVW655389 MFS655388:MFS655389 MPO655388:MPO655389 MZK655388:MZK655389 NJG655388:NJG655389 NTC655388:NTC655389 OCY655388:OCY655389 OMU655388:OMU655389 OWQ655388:OWQ655389 PGM655388:PGM655389 PQI655388:PQI655389 QAE655388:QAE655389 QKA655388:QKA655389 QTW655388:QTW655389 RDS655388:RDS655389 RNO655388:RNO655389 RXK655388:RXK655389 SHG655388:SHG655389 SRC655388:SRC655389 TAY655388:TAY655389 TKU655388:TKU655389 TUQ655388:TUQ655389 UEM655388:UEM655389 UOI655388:UOI655389 UYE655388:UYE655389 VIA655388:VIA655389 VRW655388:VRW655389 WBS655388:WBS655389 WLO655388:WLO655389 WVK655388:WVK655389 C720924:C720925 IY720924:IY720925 SU720924:SU720925 ACQ720924:ACQ720925 AMM720924:AMM720925 AWI720924:AWI720925 BGE720924:BGE720925 BQA720924:BQA720925 BZW720924:BZW720925 CJS720924:CJS720925 CTO720924:CTO720925 DDK720924:DDK720925 DNG720924:DNG720925 DXC720924:DXC720925 EGY720924:EGY720925 EQU720924:EQU720925 FAQ720924:FAQ720925 FKM720924:FKM720925 FUI720924:FUI720925 GEE720924:GEE720925 GOA720924:GOA720925 GXW720924:GXW720925 HHS720924:HHS720925 HRO720924:HRO720925 IBK720924:IBK720925 ILG720924:ILG720925 IVC720924:IVC720925 JEY720924:JEY720925 JOU720924:JOU720925 JYQ720924:JYQ720925 KIM720924:KIM720925 KSI720924:KSI720925 LCE720924:LCE720925 LMA720924:LMA720925 LVW720924:LVW720925 MFS720924:MFS720925 MPO720924:MPO720925 MZK720924:MZK720925 NJG720924:NJG720925 NTC720924:NTC720925 OCY720924:OCY720925 OMU720924:OMU720925 OWQ720924:OWQ720925 PGM720924:PGM720925 PQI720924:PQI720925 QAE720924:QAE720925 QKA720924:QKA720925 QTW720924:QTW720925 RDS720924:RDS720925 RNO720924:RNO720925 RXK720924:RXK720925 SHG720924:SHG720925 SRC720924:SRC720925 TAY720924:TAY720925 TKU720924:TKU720925 TUQ720924:TUQ720925 UEM720924:UEM720925 UOI720924:UOI720925 UYE720924:UYE720925 VIA720924:VIA720925 VRW720924:VRW720925 WBS720924:WBS720925 WLO720924:WLO720925 WVK720924:WVK720925 C786460:C786461 IY786460:IY786461 SU786460:SU786461 ACQ786460:ACQ786461 AMM786460:AMM786461 AWI786460:AWI786461 BGE786460:BGE786461 BQA786460:BQA786461 BZW786460:BZW786461 CJS786460:CJS786461 CTO786460:CTO786461 DDK786460:DDK786461 DNG786460:DNG786461 DXC786460:DXC786461 EGY786460:EGY786461 EQU786460:EQU786461 FAQ786460:FAQ786461 FKM786460:FKM786461 FUI786460:FUI786461 GEE786460:GEE786461 GOA786460:GOA786461 GXW786460:GXW786461 HHS786460:HHS786461 HRO786460:HRO786461 IBK786460:IBK786461 ILG786460:ILG786461 IVC786460:IVC786461 JEY786460:JEY786461 JOU786460:JOU786461 JYQ786460:JYQ786461 KIM786460:KIM786461 KSI786460:KSI786461 LCE786460:LCE786461 LMA786460:LMA786461 LVW786460:LVW786461 MFS786460:MFS786461 MPO786460:MPO786461 MZK786460:MZK786461 NJG786460:NJG786461 NTC786460:NTC786461 OCY786460:OCY786461 OMU786460:OMU786461 OWQ786460:OWQ786461 PGM786460:PGM786461 PQI786460:PQI786461 QAE786460:QAE786461 QKA786460:QKA786461 QTW786460:QTW786461 RDS786460:RDS786461 RNO786460:RNO786461 RXK786460:RXK786461 SHG786460:SHG786461 SRC786460:SRC786461 TAY786460:TAY786461 TKU786460:TKU786461 TUQ786460:TUQ786461 UEM786460:UEM786461 UOI786460:UOI786461 UYE786460:UYE786461 VIA786460:VIA786461 VRW786460:VRW786461 WBS786460:WBS786461 WLO786460:WLO786461 WVK786460:WVK786461 C851996:C851997 IY851996:IY851997 SU851996:SU851997 ACQ851996:ACQ851997 AMM851996:AMM851997 AWI851996:AWI851997 BGE851996:BGE851997 BQA851996:BQA851997 BZW851996:BZW851997 CJS851996:CJS851997 CTO851996:CTO851997 DDK851996:DDK851997 DNG851996:DNG851997 DXC851996:DXC851997 EGY851996:EGY851997 EQU851996:EQU851997 FAQ851996:FAQ851997 FKM851996:FKM851997 FUI851996:FUI851997 GEE851996:GEE851997 GOA851996:GOA851997 GXW851996:GXW851997 HHS851996:HHS851997 HRO851996:HRO851997 IBK851996:IBK851997 ILG851996:ILG851997 IVC851996:IVC851997 JEY851996:JEY851997 JOU851996:JOU851997 JYQ851996:JYQ851997 KIM851996:KIM851997 KSI851996:KSI851997 LCE851996:LCE851997 LMA851996:LMA851997 LVW851996:LVW851997 MFS851996:MFS851997 MPO851996:MPO851997 MZK851996:MZK851997 NJG851996:NJG851997 NTC851996:NTC851997 OCY851996:OCY851997 OMU851996:OMU851997 OWQ851996:OWQ851997 PGM851996:PGM851997 PQI851996:PQI851997 QAE851996:QAE851997 QKA851996:QKA851997 QTW851996:QTW851997 RDS851996:RDS851997 RNO851996:RNO851997 RXK851996:RXK851997 SHG851996:SHG851997 SRC851996:SRC851997 TAY851996:TAY851997 TKU851996:TKU851997 TUQ851996:TUQ851997 UEM851996:UEM851997 UOI851996:UOI851997 UYE851996:UYE851997 VIA851996:VIA851997 VRW851996:VRW851997 WBS851996:WBS851997 WLO851996:WLO851997 WVK851996:WVK851997 C917532:C917533 IY917532:IY917533 SU917532:SU917533 ACQ917532:ACQ917533 AMM917532:AMM917533 AWI917532:AWI917533 BGE917532:BGE917533 BQA917532:BQA917533 BZW917532:BZW917533 CJS917532:CJS917533 CTO917532:CTO917533 DDK917532:DDK917533 DNG917532:DNG917533 DXC917532:DXC917533 EGY917532:EGY917533 EQU917532:EQU917533 FAQ917532:FAQ917533 FKM917532:FKM917533 FUI917532:FUI917533 GEE917532:GEE917533 GOA917532:GOA917533 GXW917532:GXW917533 HHS917532:HHS917533 HRO917532:HRO917533 IBK917532:IBK917533 ILG917532:ILG917533 IVC917532:IVC917533 JEY917532:JEY917533 JOU917532:JOU917533 JYQ917532:JYQ917533 KIM917532:KIM917533 KSI917532:KSI917533 LCE917532:LCE917533 LMA917532:LMA917533 LVW917532:LVW917533 MFS917532:MFS917533 MPO917532:MPO917533 MZK917532:MZK917533 NJG917532:NJG917533 NTC917532:NTC917533 OCY917532:OCY917533 OMU917532:OMU917533 OWQ917532:OWQ917533 PGM917532:PGM917533 PQI917532:PQI917533 QAE917532:QAE917533 QKA917532:QKA917533 QTW917532:QTW917533 RDS917532:RDS917533 RNO917532:RNO917533 RXK917532:RXK917533 SHG917532:SHG917533 SRC917532:SRC917533 TAY917532:TAY917533 TKU917532:TKU917533 TUQ917532:TUQ917533 UEM917532:UEM917533 UOI917532:UOI917533 UYE917532:UYE917533 VIA917532:VIA917533 VRW917532:VRW917533 WBS917532:WBS917533 WLO917532:WLO917533 WVK917532:WVK917533 C983068:C983069 IY983068:IY983069 SU983068:SU983069 ACQ983068:ACQ983069 AMM983068:AMM983069 AWI983068:AWI983069 BGE983068:BGE983069 BQA983068:BQA983069 BZW983068:BZW983069 CJS983068:CJS983069 CTO983068:CTO983069 DDK983068:DDK983069 DNG983068:DNG983069 DXC983068:DXC983069 EGY983068:EGY983069 EQU983068:EQU983069 FAQ983068:FAQ983069 FKM983068:FKM983069 FUI983068:FUI983069 GEE983068:GEE983069 GOA983068:GOA983069 GXW983068:GXW983069 HHS983068:HHS983069 HRO983068:HRO983069 IBK983068:IBK983069 ILG983068:ILG983069 IVC983068:IVC983069 JEY983068:JEY983069 JOU983068:JOU983069 JYQ983068:JYQ983069 KIM983068:KIM983069 KSI983068:KSI983069 LCE983068:LCE983069 LMA983068:LMA983069 LVW983068:LVW983069 MFS983068:MFS983069 MPO983068:MPO983069 MZK983068:MZK983069 NJG983068:NJG983069 NTC983068:NTC983069 OCY983068:OCY983069 OMU983068:OMU983069 OWQ983068:OWQ983069 PGM983068:PGM983069 PQI983068:PQI983069 QAE983068:QAE983069 QKA983068:QKA983069 QTW983068:QTW983069 RDS983068:RDS983069 RNO983068:RNO983069 RXK983068:RXK983069 SHG983068:SHG983069 SRC983068:SRC983069 TAY983068:TAY983069 TKU983068:TKU983069 TUQ983068:TUQ983069 UEM983068:UEM983069 UOI983068:UOI983069 UYE983068:UYE983069 VIA983068:VIA983069 VRW983068:VRW983069 WBS983068:WBS983069 WLO983068:WLO983069 WVK983068:WVK983069" xr:uid="{F2B0550F-27EE-4E8F-8FFF-A8E86D69729F}">
      <formula1>2</formula1>
      <formula2>5</formula2>
    </dataValidation>
    <dataValidation type="list" allowBlank="1" showInputMessage="1" showErrorMessage="1" sqref="B8 IX8 ST8 ACP8 AML8 AWH8 BGD8 BPZ8 BZV8 CJR8 CTN8 DDJ8 DNF8 DXB8 EGX8 EQT8 FAP8 FKL8 FUH8 GED8 GNZ8 GXV8 HHR8 HRN8 IBJ8 ILF8 IVB8 JEX8 JOT8 JYP8 KIL8 KSH8 LCD8 LLZ8 LVV8 MFR8 MPN8 MZJ8 NJF8 NTB8 OCX8 OMT8 OWP8 PGL8 PQH8 QAD8 QJZ8 QTV8 RDR8 RNN8 RXJ8 SHF8 SRB8 TAX8 TKT8 TUP8 UEL8 UOH8 UYD8 VHZ8 VRV8 WBR8 WLN8 WVJ8 B65544 IX65544 ST65544 ACP65544 AML65544 AWH65544 BGD65544 BPZ65544 BZV65544 CJR65544 CTN65544 DDJ65544 DNF65544 DXB65544 EGX65544 EQT65544 FAP65544 FKL65544 FUH65544 GED65544 GNZ65544 GXV65544 HHR65544 HRN65544 IBJ65544 ILF65544 IVB65544 JEX65544 JOT65544 JYP65544 KIL65544 KSH65544 LCD65544 LLZ65544 LVV65544 MFR65544 MPN65544 MZJ65544 NJF65544 NTB65544 OCX65544 OMT65544 OWP65544 PGL65544 PQH65544 QAD65544 QJZ65544 QTV65544 RDR65544 RNN65544 RXJ65544 SHF65544 SRB65544 TAX65544 TKT65544 TUP65544 UEL65544 UOH65544 UYD65544 VHZ65544 VRV65544 WBR65544 WLN65544 WVJ65544 B131080 IX131080 ST131080 ACP131080 AML131080 AWH131080 BGD131080 BPZ131080 BZV131080 CJR131080 CTN131080 DDJ131080 DNF131080 DXB131080 EGX131080 EQT131080 FAP131080 FKL131080 FUH131080 GED131080 GNZ131080 GXV131080 HHR131080 HRN131080 IBJ131080 ILF131080 IVB131080 JEX131080 JOT131080 JYP131080 KIL131080 KSH131080 LCD131080 LLZ131080 LVV131080 MFR131080 MPN131080 MZJ131080 NJF131080 NTB131080 OCX131080 OMT131080 OWP131080 PGL131080 PQH131080 QAD131080 QJZ131080 QTV131080 RDR131080 RNN131080 RXJ131080 SHF131080 SRB131080 TAX131080 TKT131080 TUP131080 UEL131080 UOH131080 UYD131080 VHZ131080 VRV131080 WBR131080 WLN131080 WVJ131080 B196616 IX196616 ST196616 ACP196616 AML196616 AWH196616 BGD196616 BPZ196616 BZV196616 CJR196616 CTN196616 DDJ196616 DNF196616 DXB196616 EGX196616 EQT196616 FAP196616 FKL196616 FUH196616 GED196616 GNZ196616 GXV196616 HHR196616 HRN196616 IBJ196616 ILF196616 IVB196616 JEX196616 JOT196616 JYP196616 KIL196616 KSH196616 LCD196616 LLZ196616 LVV196616 MFR196616 MPN196616 MZJ196616 NJF196616 NTB196616 OCX196616 OMT196616 OWP196616 PGL196616 PQH196616 QAD196616 QJZ196616 QTV196616 RDR196616 RNN196616 RXJ196616 SHF196616 SRB196616 TAX196616 TKT196616 TUP196616 UEL196616 UOH196616 UYD196616 VHZ196616 VRV196616 WBR196616 WLN196616 WVJ196616 B262152 IX262152 ST262152 ACP262152 AML262152 AWH262152 BGD262152 BPZ262152 BZV262152 CJR262152 CTN262152 DDJ262152 DNF262152 DXB262152 EGX262152 EQT262152 FAP262152 FKL262152 FUH262152 GED262152 GNZ262152 GXV262152 HHR262152 HRN262152 IBJ262152 ILF262152 IVB262152 JEX262152 JOT262152 JYP262152 KIL262152 KSH262152 LCD262152 LLZ262152 LVV262152 MFR262152 MPN262152 MZJ262152 NJF262152 NTB262152 OCX262152 OMT262152 OWP262152 PGL262152 PQH262152 QAD262152 QJZ262152 QTV262152 RDR262152 RNN262152 RXJ262152 SHF262152 SRB262152 TAX262152 TKT262152 TUP262152 UEL262152 UOH262152 UYD262152 VHZ262152 VRV262152 WBR262152 WLN262152 WVJ262152 B327688 IX327688 ST327688 ACP327688 AML327688 AWH327688 BGD327688 BPZ327688 BZV327688 CJR327688 CTN327688 DDJ327688 DNF327688 DXB327688 EGX327688 EQT327688 FAP327688 FKL327688 FUH327688 GED327688 GNZ327688 GXV327688 HHR327688 HRN327688 IBJ327688 ILF327688 IVB327688 JEX327688 JOT327688 JYP327688 KIL327688 KSH327688 LCD327688 LLZ327688 LVV327688 MFR327688 MPN327688 MZJ327688 NJF327688 NTB327688 OCX327688 OMT327688 OWP327688 PGL327688 PQH327688 QAD327688 QJZ327688 QTV327688 RDR327688 RNN327688 RXJ327688 SHF327688 SRB327688 TAX327688 TKT327688 TUP327688 UEL327688 UOH327688 UYD327688 VHZ327688 VRV327688 WBR327688 WLN327688 WVJ327688 B393224 IX393224 ST393224 ACP393224 AML393224 AWH393224 BGD393224 BPZ393224 BZV393224 CJR393224 CTN393224 DDJ393224 DNF393224 DXB393224 EGX393224 EQT393224 FAP393224 FKL393224 FUH393224 GED393224 GNZ393224 GXV393224 HHR393224 HRN393224 IBJ393224 ILF393224 IVB393224 JEX393224 JOT393224 JYP393224 KIL393224 KSH393224 LCD393224 LLZ393224 LVV393224 MFR393224 MPN393224 MZJ393224 NJF393224 NTB393224 OCX393224 OMT393224 OWP393224 PGL393224 PQH393224 QAD393224 QJZ393224 QTV393224 RDR393224 RNN393224 RXJ393224 SHF393224 SRB393224 TAX393224 TKT393224 TUP393224 UEL393224 UOH393224 UYD393224 VHZ393224 VRV393224 WBR393224 WLN393224 WVJ393224 B458760 IX458760 ST458760 ACP458760 AML458760 AWH458760 BGD458760 BPZ458760 BZV458760 CJR458760 CTN458760 DDJ458760 DNF458760 DXB458760 EGX458760 EQT458760 FAP458760 FKL458760 FUH458760 GED458760 GNZ458760 GXV458760 HHR458760 HRN458760 IBJ458760 ILF458760 IVB458760 JEX458760 JOT458760 JYP458760 KIL458760 KSH458760 LCD458760 LLZ458760 LVV458760 MFR458760 MPN458760 MZJ458760 NJF458760 NTB458760 OCX458760 OMT458760 OWP458760 PGL458760 PQH458760 QAD458760 QJZ458760 QTV458760 RDR458760 RNN458760 RXJ458760 SHF458760 SRB458760 TAX458760 TKT458760 TUP458760 UEL458760 UOH458760 UYD458760 VHZ458760 VRV458760 WBR458760 WLN458760 WVJ458760 B524296 IX524296 ST524296 ACP524296 AML524296 AWH524296 BGD524296 BPZ524296 BZV524296 CJR524296 CTN524296 DDJ524296 DNF524296 DXB524296 EGX524296 EQT524296 FAP524296 FKL524296 FUH524296 GED524296 GNZ524296 GXV524296 HHR524296 HRN524296 IBJ524296 ILF524296 IVB524296 JEX524296 JOT524296 JYP524296 KIL524296 KSH524296 LCD524296 LLZ524296 LVV524296 MFR524296 MPN524296 MZJ524296 NJF524296 NTB524296 OCX524296 OMT524296 OWP524296 PGL524296 PQH524296 QAD524296 QJZ524296 QTV524296 RDR524296 RNN524296 RXJ524296 SHF524296 SRB524296 TAX524296 TKT524296 TUP524296 UEL524296 UOH524296 UYD524296 VHZ524296 VRV524296 WBR524296 WLN524296 WVJ524296 B589832 IX589832 ST589832 ACP589832 AML589832 AWH589832 BGD589832 BPZ589832 BZV589832 CJR589832 CTN589832 DDJ589832 DNF589832 DXB589832 EGX589832 EQT589832 FAP589832 FKL589832 FUH589832 GED589832 GNZ589832 GXV589832 HHR589832 HRN589832 IBJ589832 ILF589832 IVB589832 JEX589832 JOT589832 JYP589832 KIL589832 KSH589832 LCD589832 LLZ589832 LVV589832 MFR589832 MPN589832 MZJ589832 NJF589832 NTB589832 OCX589832 OMT589832 OWP589832 PGL589832 PQH589832 QAD589832 QJZ589832 QTV589832 RDR589832 RNN589832 RXJ589832 SHF589832 SRB589832 TAX589832 TKT589832 TUP589832 UEL589832 UOH589832 UYD589832 VHZ589832 VRV589832 WBR589832 WLN589832 WVJ589832 B655368 IX655368 ST655368 ACP655368 AML655368 AWH655368 BGD655368 BPZ655368 BZV655368 CJR655368 CTN655368 DDJ655368 DNF655368 DXB655368 EGX655368 EQT655368 FAP655368 FKL655368 FUH655368 GED655368 GNZ655368 GXV655368 HHR655368 HRN655368 IBJ655368 ILF655368 IVB655368 JEX655368 JOT655368 JYP655368 KIL655368 KSH655368 LCD655368 LLZ655368 LVV655368 MFR655368 MPN655368 MZJ655368 NJF655368 NTB655368 OCX655368 OMT655368 OWP655368 PGL655368 PQH655368 QAD655368 QJZ655368 QTV655368 RDR655368 RNN655368 RXJ655368 SHF655368 SRB655368 TAX655368 TKT655368 TUP655368 UEL655368 UOH655368 UYD655368 VHZ655368 VRV655368 WBR655368 WLN655368 WVJ655368 B720904 IX720904 ST720904 ACP720904 AML720904 AWH720904 BGD720904 BPZ720904 BZV720904 CJR720904 CTN720904 DDJ720904 DNF720904 DXB720904 EGX720904 EQT720904 FAP720904 FKL720904 FUH720904 GED720904 GNZ720904 GXV720904 HHR720904 HRN720904 IBJ720904 ILF720904 IVB720904 JEX720904 JOT720904 JYP720904 KIL720904 KSH720904 LCD720904 LLZ720904 LVV720904 MFR720904 MPN720904 MZJ720904 NJF720904 NTB720904 OCX720904 OMT720904 OWP720904 PGL720904 PQH720904 QAD720904 QJZ720904 QTV720904 RDR720904 RNN720904 RXJ720904 SHF720904 SRB720904 TAX720904 TKT720904 TUP720904 UEL720904 UOH720904 UYD720904 VHZ720904 VRV720904 WBR720904 WLN720904 WVJ720904 B786440 IX786440 ST786440 ACP786440 AML786440 AWH786440 BGD786440 BPZ786440 BZV786440 CJR786440 CTN786440 DDJ786440 DNF786440 DXB786440 EGX786440 EQT786440 FAP786440 FKL786440 FUH786440 GED786440 GNZ786440 GXV786440 HHR786440 HRN786440 IBJ786440 ILF786440 IVB786440 JEX786440 JOT786440 JYP786440 KIL786440 KSH786440 LCD786440 LLZ786440 LVV786440 MFR786440 MPN786440 MZJ786440 NJF786440 NTB786440 OCX786440 OMT786440 OWP786440 PGL786440 PQH786440 QAD786440 QJZ786440 QTV786440 RDR786440 RNN786440 RXJ786440 SHF786440 SRB786440 TAX786440 TKT786440 TUP786440 UEL786440 UOH786440 UYD786440 VHZ786440 VRV786440 WBR786440 WLN786440 WVJ786440 B851976 IX851976 ST851976 ACP851976 AML851976 AWH851976 BGD851976 BPZ851976 BZV851976 CJR851976 CTN851976 DDJ851976 DNF851976 DXB851976 EGX851976 EQT851976 FAP851976 FKL851976 FUH851976 GED851976 GNZ851976 GXV851976 HHR851976 HRN851976 IBJ851976 ILF851976 IVB851976 JEX851976 JOT851976 JYP851976 KIL851976 KSH851976 LCD851976 LLZ851976 LVV851976 MFR851976 MPN851976 MZJ851976 NJF851976 NTB851976 OCX851976 OMT851976 OWP851976 PGL851976 PQH851976 QAD851976 QJZ851976 QTV851976 RDR851976 RNN851976 RXJ851976 SHF851976 SRB851976 TAX851976 TKT851976 TUP851976 UEL851976 UOH851976 UYD851976 VHZ851976 VRV851976 WBR851976 WLN851976 WVJ851976 B917512 IX917512 ST917512 ACP917512 AML917512 AWH917512 BGD917512 BPZ917512 BZV917512 CJR917512 CTN917512 DDJ917512 DNF917512 DXB917512 EGX917512 EQT917512 FAP917512 FKL917512 FUH917512 GED917512 GNZ917512 GXV917512 HHR917512 HRN917512 IBJ917512 ILF917512 IVB917512 JEX917512 JOT917512 JYP917512 KIL917512 KSH917512 LCD917512 LLZ917512 LVV917512 MFR917512 MPN917512 MZJ917512 NJF917512 NTB917512 OCX917512 OMT917512 OWP917512 PGL917512 PQH917512 QAD917512 QJZ917512 QTV917512 RDR917512 RNN917512 RXJ917512 SHF917512 SRB917512 TAX917512 TKT917512 TUP917512 UEL917512 UOH917512 UYD917512 VHZ917512 VRV917512 WBR917512 WLN917512 WVJ917512 B983048 IX983048 ST983048 ACP983048 AML983048 AWH983048 BGD983048 BPZ983048 BZV983048 CJR983048 CTN983048 DDJ983048 DNF983048 DXB983048 EGX983048 EQT983048 FAP983048 FKL983048 FUH983048 GED983048 GNZ983048 GXV983048 HHR983048 HRN983048 IBJ983048 ILF983048 IVB983048 JEX983048 JOT983048 JYP983048 KIL983048 KSH983048 LCD983048 LLZ983048 LVV983048 MFR983048 MPN983048 MZJ983048 NJF983048 NTB983048 OCX983048 OMT983048 OWP983048 PGL983048 PQH983048 QAD983048 QJZ983048 QTV983048 RDR983048 RNN983048 RXJ983048 SHF983048 SRB983048 TAX983048 TKT983048 TUP983048 UEL983048 UOH983048 UYD983048 VHZ983048 VRV983048 WBR983048 WLN983048 WVJ983048" xr:uid="{5B99B846-846A-4E68-9019-2E2EAE6BF4EB}">
      <formula1>"Com Desoneração, Sem Desoneração"</formula1>
    </dataValidation>
    <dataValidation type="list" allowBlank="1" showInputMessage="1" showErrorMessage="1" sqref="B12 IX12 ST12 ACP12 AML12 AWH12 BGD12 BPZ12 BZV12 CJR12 CTN12 DDJ12 DNF12 DXB12 EGX12 EQT12 FAP12 FKL12 FUH12 GED12 GNZ12 GXV12 HHR12 HRN12 IBJ12 ILF12 IVB12 JEX12 JOT12 JYP12 KIL12 KSH12 LCD12 LLZ12 LVV12 MFR12 MPN12 MZJ12 NJF12 NTB12 OCX12 OMT12 OWP12 PGL12 PQH12 QAD12 QJZ12 QTV12 RDR12 RNN12 RXJ12 SHF12 SRB12 TAX12 TKT12 TUP12 UEL12 UOH12 UYD12 VHZ12 VRV12 WBR12 WLN12 WVJ12 B65548 IX65548 ST65548 ACP65548 AML65548 AWH65548 BGD65548 BPZ65548 BZV65548 CJR65548 CTN65548 DDJ65548 DNF65548 DXB65548 EGX65548 EQT65548 FAP65548 FKL65548 FUH65548 GED65548 GNZ65548 GXV65548 HHR65548 HRN65548 IBJ65548 ILF65548 IVB65548 JEX65548 JOT65548 JYP65548 KIL65548 KSH65548 LCD65548 LLZ65548 LVV65548 MFR65548 MPN65548 MZJ65548 NJF65548 NTB65548 OCX65548 OMT65548 OWP65548 PGL65548 PQH65548 QAD65548 QJZ65548 QTV65548 RDR65548 RNN65548 RXJ65548 SHF65548 SRB65548 TAX65548 TKT65548 TUP65548 UEL65548 UOH65548 UYD65548 VHZ65548 VRV65548 WBR65548 WLN65548 WVJ65548 B131084 IX131084 ST131084 ACP131084 AML131084 AWH131084 BGD131084 BPZ131084 BZV131084 CJR131084 CTN131084 DDJ131084 DNF131084 DXB131084 EGX131084 EQT131084 FAP131084 FKL131084 FUH131084 GED131084 GNZ131084 GXV131084 HHR131084 HRN131084 IBJ131084 ILF131084 IVB131084 JEX131084 JOT131084 JYP131084 KIL131084 KSH131084 LCD131084 LLZ131084 LVV131084 MFR131084 MPN131084 MZJ131084 NJF131084 NTB131084 OCX131084 OMT131084 OWP131084 PGL131084 PQH131084 QAD131084 QJZ131084 QTV131084 RDR131084 RNN131084 RXJ131084 SHF131084 SRB131084 TAX131084 TKT131084 TUP131084 UEL131084 UOH131084 UYD131084 VHZ131084 VRV131084 WBR131084 WLN131084 WVJ131084 B196620 IX196620 ST196620 ACP196620 AML196620 AWH196620 BGD196620 BPZ196620 BZV196620 CJR196620 CTN196620 DDJ196620 DNF196620 DXB196620 EGX196620 EQT196620 FAP196620 FKL196620 FUH196620 GED196620 GNZ196620 GXV196620 HHR196620 HRN196620 IBJ196620 ILF196620 IVB196620 JEX196620 JOT196620 JYP196620 KIL196620 KSH196620 LCD196620 LLZ196620 LVV196620 MFR196620 MPN196620 MZJ196620 NJF196620 NTB196620 OCX196620 OMT196620 OWP196620 PGL196620 PQH196620 QAD196620 QJZ196620 QTV196620 RDR196620 RNN196620 RXJ196620 SHF196620 SRB196620 TAX196620 TKT196620 TUP196620 UEL196620 UOH196620 UYD196620 VHZ196620 VRV196620 WBR196620 WLN196620 WVJ196620 B262156 IX262156 ST262156 ACP262156 AML262156 AWH262156 BGD262156 BPZ262156 BZV262156 CJR262156 CTN262156 DDJ262156 DNF262156 DXB262156 EGX262156 EQT262156 FAP262156 FKL262156 FUH262156 GED262156 GNZ262156 GXV262156 HHR262156 HRN262156 IBJ262156 ILF262156 IVB262156 JEX262156 JOT262156 JYP262156 KIL262156 KSH262156 LCD262156 LLZ262156 LVV262156 MFR262156 MPN262156 MZJ262156 NJF262156 NTB262156 OCX262156 OMT262156 OWP262156 PGL262156 PQH262156 QAD262156 QJZ262156 QTV262156 RDR262156 RNN262156 RXJ262156 SHF262156 SRB262156 TAX262156 TKT262156 TUP262156 UEL262156 UOH262156 UYD262156 VHZ262156 VRV262156 WBR262156 WLN262156 WVJ262156 B327692 IX327692 ST327692 ACP327692 AML327692 AWH327692 BGD327692 BPZ327692 BZV327692 CJR327692 CTN327692 DDJ327692 DNF327692 DXB327692 EGX327692 EQT327692 FAP327692 FKL327692 FUH327692 GED327692 GNZ327692 GXV327692 HHR327692 HRN327692 IBJ327692 ILF327692 IVB327692 JEX327692 JOT327692 JYP327692 KIL327692 KSH327692 LCD327692 LLZ327692 LVV327692 MFR327692 MPN327692 MZJ327692 NJF327692 NTB327692 OCX327692 OMT327692 OWP327692 PGL327692 PQH327692 QAD327692 QJZ327692 QTV327692 RDR327692 RNN327692 RXJ327692 SHF327692 SRB327692 TAX327692 TKT327692 TUP327692 UEL327692 UOH327692 UYD327692 VHZ327692 VRV327692 WBR327692 WLN327692 WVJ327692 B393228 IX393228 ST393228 ACP393228 AML393228 AWH393228 BGD393228 BPZ393228 BZV393228 CJR393228 CTN393228 DDJ393228 DNF393228 DXB393228 EGX393228 EQT393228 FAP393228 FKL393228 FUH393228 GED393228 GNZ393228 GXV393228 HHR393228 HRN393228 IBJ393228 ILF393228 IVB393228 JEX393228 JOT393228 JYP393228 KIL393228 KSH393228 LCD393228 LLZ393228 LVV393228 MFR393228 MPN393228 MZJ393228 NJF393228 NTB393228 OCX393228 OMT393228 OWP393228 PGL393228 PQH393228 QAD393228 QJZ393228 QTV393228 RDR393228 RNN393228 RXJ393228 SHF393228 SRB393228 TAX393228 TKT393228 TUP393228 UEL393228 UOH393228 UYD393228 VHZ393228 VRV393228 WBR393228 WLN393228 WVJ393228 B458764 IX458764 ST458764 ACP458764 AML458764 AWH458764 BGD458764 BPZ458764 BZV458764 CJR458764 CTN458764 DDJ458764 DNF458764 DXB458764 EGX458764 EQT458764 FAP458764 FKL458764 FUH458764 GED458764 GNZ458764 GXV458764 HHR458764 HRN458764 IBJ458764 ILF458764 IVB458764 JEX458764 JOT458764 JYP458764 KIL458764 KSH458764 LCD458764 LLZ458764 LVV458764 MFR458764 MPN458764 MZJ458764 NJF458764 NTB458764 OCX458764 OMT458764 OWP458764 PGL458764 PQH458764 QAD458764 QJZ458764 QTV458764 RDR458764 RNN458764 RXJ458764 SHF458764 SRB458764 TAX458764 TKT458764 TUP458764 UEL458764 UOH458764 UYD458764 VHZ458764 VRV458764 WBR458764 WLN458764 WVJ458764 B524300 IX524300 ST524300 ACP524300 AML524300 AWH524300 BGD524300 BPZ524300 BZV524300 CJR524300 CTN524300 DDJ524300 DNF524300 DXB524300 EGX524300 EQT524300 FAP524300 FKL524300 FUH524300 GED524300 GNZ524300 GXV524300 HHR524300 HRN524300 IBJ524300 ILF524300 IVB524300 JEX524300 JOT524300 JYP524300 KIL524300 KSH524300 LCD524300 LLZ524300 LVV524300 MFR524300 MPN524300 MZJ524300 NJF524300 NTB524300 OCX524300 OMT524300 OWP524300 PGL524300 PQH524300 QAD524300 QJZ524300 QTV524300 RDR524300 RNN524300 RXJ524300 SHF524300 SRB524300 TAX524300 TKT524300 TUP524300 UEL524300 UOH524300 UYD524300 VHZ524300 VRV524300 WBR524300 WLN524300 WVJ524300 B589836 IX589836 ST589836 ACP589836 AML589836 AWH589836 BGD589836 BPZ589836 BZV589836 CJR589836 CTN589836 DDJ589836 DNF589836 DXB589836 EGX589836 EQT589836 FAP589836 FKL589836 FUH589836 GED589836 GNZ589836 GXV589836 HHR589836 HRN589836 IBJ589836 ILF589836 IVB589836 JEX589836 JOT589836 JYP589836 KIL589836 KSH589836 LCD589836 LLZ589836 LVV589836 MFR589836 MPN589836 MZJ589836 NJF589836 NTB589836 OCX589836 OMT589836 OWP589836 PGL589836 PQH589836 QAD589836 QJZ589836 QTV589836 RDR589836 RNN589836 RXJ589836 SHF589836 SRB589836 TAX589836 TKT589836 TUP589836 UEL589836 UOH589836 UYD589836 VHZ589836 VRV589836 WBR589836 WLN589836 WVJ589836 B655372 IX655372 ST655372 ACP655372 AML655372 AWH655372 BGD655372 BPZ655372 BZV655372 CJR655372 CTN655372 DDJ655372 DNF655372 DXB655372 EGX655372 EQT655372 FAP655372 FKL655372 FUH655372 GED655372 GNZ655372 GXV655372 HHR655372 HRN655372 IBJ655372 ILF655372 IVB655372 JEX655372 JOT655372 JYP655372 KIL655372 KSH655372 LCD655372 LLZ655372 LVV655372 MFR655372 MPN655372 MZJ655372 NJF655372 NTB655372 OCX655372 OMT655372 OWP655372 PGL655372 PQH655372 QAD655372 QJZ655372 QTV655372 RDR655372 RNN655372 RXJ655372 SHF655372 SRB655372 TAX655372 TKT655372 TUP655372 UEL655372 UOH655372 UYD655372 VHZ655372 VRV655372 WBR655372 WLN655372 WVJ655372 B720908 IX720908 ST720908 ACP720908 AML720908 AWH720908 BGD720908 BPZ720908 BZV720908 CJR720908 CTN720908 DDJ720908 DNF720908 DXB720908 EGX720908 EQT720908 FAP720908 FKL720908 FUH720908 GED720908 GNZ720908 GXV720908 HHR720908 HRN720908 IBJ720908 ILF720908 IVB720908 JEX720908 JOT720908 JYP720908 KIL720908 KSH720908 LCD720908 LLZ720908 LVV720908 MFR720908 MPN720908 MZJ720908 NJF720908 NTB720908 OCX720908 OMT720908 OWP720908 PGL720908 PQH720908 QAD720908 QJZ720908 QTV720908 RDR720908 RNN720908 RXJ720908 SHF720908 SRB720908 TAX720908 TKT720908 TUP720908 UEL720908 UOH720908 UYD720908 VHZ720908 VRV720908 WBR720908 WLN720908 WVJ720908 B786444 IX786444 ST786444 ACP786444 AML786444 AWH786444 BGD786444 BPZ786444 BZV786444 CJR786444 CTN786444 DDJ786444 DNF786444 DXB786444 EGX786444 EQT786444 FAP786444 FKL786444 FUH786444 GED786444 GNZ786444 GXV786444 HHR786444 HRN786444 IBJ786444 ILF786444 IVB786444 JEX786444 JOT786444 JYP786444 KIL786444 KSH786444 LCD786444 LLZ786444 LVV786444 MFR786444 MPN786444 MZJ786444 NJF786444 NTB786444 OCX786444 OMT786444 OWP786444 PGL786444 PQH786444 QAD786444 QJZ786444 QTV786444 RDR786444 RNN786444 RXJ786444 SHF786444 SRB786444 TAX786444 TKT786444 TUP786444 UEL786444 UOH786444 UYD786444 VHZ786444 VRV786444 WBR786444 WLN786444 WVJ786444 B851980 IX851980 ST851980 ACP851980 AML851980 AWH851980 BGD851980 BPZ851980 BZV851980 CJR851980 CTN851980 DDJ851980 DNF851980 DXB851980 EGX851980 EQT851980 FAP851980 FKL851980 FUH851980 GED851980 GNZ851980 GXV851980 HHR851980 HRN851980 IBJ851980 ILF851980 IVB851980 JEX851980 JOT851980 JYP851980 KIL851980 KSH851980 LCD851980 LLZ851980 LVV851980 MFR851980 MPN851980 MZJ851980 NJF851980 NTB851980 OCX851980 OMT851980 OWP851980 PGL851980 PQH851980 QAD851980 QJZ851980 QTV851980 RDR851980 RNN851980 RXJ851980 SHF851980 SRB851980 TAX851980 TKT851980 TUP851980 UEL851980 UOH851980 UYD851980 VHZ851980 VRV851980 WBR851980 WLN851980 WVJ851980 B917516 IX917516 ST917516 ACP917516 AML917516 AWH917516 BGD917516 BPZ917516 BZV917516 CJR917516 CTN917516 DDJ917516 DNF917516 DXB917516 EGX917516 EQT917516 FAP917516 FKL917516 FUH917516 GED917516 GNZ917516 GXV917516 HHR917516 HRN917516 IBJ917516 ILF917516 IVB917516 JEX917516 JOT917516 JYP917516 KIL917516 KSH917516 LCD917516 LLZ917516 LVV917516 MFR917516 MPN917516 MZJ917516 NJF917516 NTB917516 OCX917516 OMT917516 OWP917516 PGL917516 PQH917516 QAD917516 QJZ917516 QTV917516 RDR917516 RNN917516 RXJ917516 SHF917516 SRB917516 TAX917516 TKT917516 TUP917516 UEL917516 UOH917516 UYD917516 VHZ917516 VRV917516 WBR917516 WLN917516 WVJ917516 B983052 IX983052 ST983052 ACP983052 AML983052 AWH983052 BGD983052 BPZ983052 BZV983052 CJR983052 CTN983052 DDJ983052 DNF983052 DXB983052 EGX983052 EQT983052 FAP983052 FKL983052 FUH983052 GED983052 GNZ983052 GXV983052 HHR983052 HRN983052 IBJ983052 ILF983052 IVB983052 JEX983052 JOT983052 JYP983052 KIL983052 KSH983052 LCD983052 LLZ983052 LVV983052 MFR983052 MPN983052 MZJ983052 NJF983052 NTB983052 OCX983052 OMT983052 OWP983052 PGL983052 PQH983052 QAD983052 QJZ983052 QTV983052 RDR983052 RNN983052 RXJ983052 SHF983052 SRB983052 TAX983052 TKT983052 TUP983052 UEL983052 UOH983052 UYD983052 VHZ983052 VRV983052 WBR983052 WLN983052 WVJ983052" xr:uid="{2E9F0FFA-89C1-4DAF-B6B9-CFBEAA18935A}">
      <mc:AlternateContent xmlns:x12ac="http://schemas.microsoft.com/office/spreadsheetml/2011/1/ac" xmlns:mc="http://schemas.openxmlformats.org/markup-compatibility/2006">
        <mc:Choice Requires="x12ac">
          <x12ac:list>Edificações, Fornecimento de Materiais e Equipamentos," Redes de Água, Esgoto ou Correlatas", Rodovias e Ferrovias," Portuárias, Marítimas e Fluviais",</x12ac:list>
        </mc:Choice>
        <mc:Fallback>
          <formula1>"Edificações, Fornecimento de Materiais e Equipamentos, Redes de Água, Esgoto ou Correlatas, Rodovias e Ferrovias, Portuárias, Marítimas e Fluviais,"</formula1>
        </mc:Fallback>
      </mc:AlternateContent>
    </dataValidation>
  </dataValidations>
  <pageMargins left="0.511811024" right="0.511811024" top="0.78740157499999996" bottom="0.78740157499999996" header="0.31496062000000002" footer="0.31496062000000002"/>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2"/>
  <dimension ref="A1:N854"/>
  <sheetViews>
    <sheetView view="pageBreakPreview" zoomScale="115" zoomScaleNormal="130" zoomScaleSheetLayoutView="115" workbookViewId="0">
      <selection activeCell="J25" sqref="J25"/>
    </sheetView>
  </sheetViews>
  <sheetFormatPr defaultRowHeight="15"/>
  <cols>
    <col min="1" max="1" width="5.85546875" style="162" customWidth="1"/>
    <col min="5" max="5" width="20.42578125" customWidth="1"/>
    <col min="6" max="6" width="17.42578125" bestFit="1" customWidth="1"/>
    <col min="7" max="7" width="18.85546875" customWidth="1"/>
    <col min="8" max="9" width="17" customWidth="1"/>
    <col min="10" max="10" width="16.42578125" customWidth="1"/>
    <col min="11" max="11" width="12.28515625" customWidth="1"/>
    <col min="258" max="258" width="5.85546875" customWidth="1"/>
    <col min="262" max="262" width="11.42578125" customWidth="1"/>
    <col min="263" max="263" width="17.42578125" bestFit="1" customWidth="1"/>
    <col min="264" max="264" width="13" customWidth="1"/>
    <col min="265" max="265" width="13.42578125" customWidth="1"/>
    <col min="266" max="267" width="11.140625" bestFit="1" customWidth="1"/>
    <col min="514" max="514" width="5.85546875" customWidth="1"/>
    <col min="518" max="518" width="11.42578125" customWidth="1"/>
    <col min="519" max="519" width="17.42578125" bestFit="1" customWidth="1"/>
    <col min="520" max="520" width="13" customWidth="1"/>
    <col min="521" max="521" width="13.42578125" customWidth="1"/>
    <col min="522" max="523" width="11.140625" bestFit="1" customWidth="1"/>
    <col min="770" max="770" width="5.85546875" customWidth="1"/>
    <col min="774" max="774" width="11.42578125" customWidth="1"/>
    <col min="775" max="775" width="17.42578125" bestFit="1" customWidth="1"/>
    <col min="776" max="776" width="13" customWidth="1"/>
    <col min="777" max="777" width="13.42578125" customWidth="1"/>
    <col min="778" max="779" width="11.140625" bestFit="1" customWidth="1"/>
    <col min="1026" max="1026" width="5.85546875" customWidth="1"/>
    <col min="1030" max="1030" width="11.42578125" customWidth="1"/>
    <col min="1031" max="1031" width="17.42578125" bestFit="1" customWidth="1"/>
    <col min="1032" max="1032" width="13" customWidth="1"/>
    <col min="1033" max="1033" width="13.42578125" customWidth="1"/>
    <col min="1034" max="1035" width="11.140625" bestFit="1" customWidth="1"/>
    <col min="1282" max="1282" width="5.85546875" customWidth="1"/>
    <col min="1286" max="1286" width="11.42578125" customWidth="1"/>
    <col min="1287" max="1287" width="17.42578125" bestFit="1" customWidth="1"/>
    <col min="1288" max="1288" width="13" customWidth="1"/>
    <col min="1289" max="1289" width="13.42578125" customWidth="1"/>
    <col min="1290" max="1291" width="11.140625" bestFit="1" customWidth="1"/>
    <col min="1538" max="1538" width="5.85546875" customWidth="1"/>
    <col min="1542" max="1542" width="11.42578125" customWidth="1"/>
    <col min="1543" max="1543" width="17.42578125" bestFit="1" customWidth="1"/>
    <col min="1544" max="1544" width="13" customWidth="1"/>
    <col min="1545" max="1545" width="13.42578125" customWidth="1"/>
    <col min="1546" max="1547" width="11.140625" bestFit="1" customWidth="1"/>
    <col min="1794" max="1794" width="5.85546875" customWidth="1"/>
    <col min="1798" max="1798" width="11.42578125" customWidth="1"/>
    <col min="1799" max="1799" width="17.42578125" bestFit="1" customWidth="1"/>
    <col min="1800" max="1800" width="13" customWidth="1"/>
    <col min="1801" max="1801" width="13.42578125" customWidth="1"/>
    <col min="1802" max="1803" width="11.140625" bestFit="1" customWidth="1"/>
    <col min="2050" max="2050" width="5.85546875" customWidth="1"/>
    <col min="2054" max="2054" width="11.42578125" customWidth="1"/>
    <col min="2055" max="2055" width="17.42578125" bestFit="1" customWidth="1"/>
    <col min="2056" max="2056" width="13" customWidth="1"/>
    <col min="2057" max="2057" width="13.42578125" customWidth="1"/>
    <col min="2058" max="2059" width="11.140625" bestFit="1" customWidth="1"/>
    <col min="2306" max="2306" width="5.85546875" customWidth="1"/>
    <col min="2310" max="2310" width="11.42578125" customWidth="1"/>
    <col min="2311" max="2311" width="17.42578125" bestFit="1" customWidth="1"/>
    <col min="2312" max="2312" width="13" customWidth="1"/>
    <col min="2313" max="2313" width="13.42578125" customWidth="1"/>
    <col min="2314" max="2315" width="11.140625" bestFit="1" customWidth="1"/>
    <col min="2562" max="2562" width="5.85546875" customWidth="1"/>
    <col min="2566" max="2566" width="11.42578125" customWidth="1"/>
    <col min="2567" max="2567" width="17.42578125" bestFit="1" customWidth="1"/>
    <col min="2568" max="2568" width="13" customWidth="1"/>
    <col min="2569" max="2569" width="13.42578125" customWidth="1"/>
    <col min="2570" max="2571" width="11.140625" bestFit="1" customWidth="1"/>
    <col min="2818" max="2818" width="5.85546875" customWidth="1"/>
    <col min="2822" max="2822" width="11.42578125" customWidth="1"/>
    <col min="2823" max="2823" width="17.42578125" bestFit="1" customWidth="1"/>
    <col min="2824" max="2824" width="13" customWidth="1"/>
    <col min="2825" max="2825" width="13.42578125" customWidth="1"/>
    <col min="2826" max="2827" width="11.140625" bestFit="1" customWidth="1"/>
    <col min="3074" max="3074" width="5.85546875" customWidth="1"/>
    <col min="3078" max="3078" width="11.42578125" customWidth="1"/>
    <col min="3079" max="3079" width="17.42578125" bestFit="1" customWidth="1"/>
    <col min="3080" max="3080" width="13" customWidth="1"/>
    <col min="3081" max="3081" width="13.42578125" customWidth="1"/>
    <col min="3082" max="3083" width="11.140625" bestFit="1" customWidth="1"/>
    <col min="3330" max="3330" width="5.85546875" customWidth="1"/>
    <col min="3334" max="3334" width="11.42578125" customWidth="1"/>
    <col min="3335" max="3335" width="17.42578125" bestFit="1" customWidth="1"/>
    <col min="3336" max="3336" width="13" customWidth="1"/>
    <col min="3337" max="3337" width="13.42578125" customWidth="1"/>
    <col min="3338" max="3339" width="11.140625" bestFit="1" customWidth="1"/>
    <col min="3586" max="3586" width="5.85546875" customWidth="1"/>
    <col min="3590" max="3590" width="11.42578125" customWidth="1"/>
    <col min="3591" max="3591" width="17.42578125" bestFit="1" customWidth="1"/>
    <col min="3592" max="3592" width="13" customWidth="1"/>
    <col min="3593" max="3593" width="13.42578125" customWidth="1"/>
    <col min="3594" max="3595" width="11.140625" bestFit="1" customWidth="1"/>
    <col min="3842" max="3842" width="5.85546875" customWidth="1"/>
    <col min="3846" max="3846" width="11.42578125" customWidth="1"/>
    <col min="3847" max="3847" width="17.42578125" bestFit="1" customWidth="1"/>
    <col min="3848" max="3848" width="13" customWidth="1"/>
    <col min="3849" max="3849" width="13.42578125" customWidth="1"/>
    <col min="3850" max="3851" width="11.140625" bestFit="1" customWidth="1"/>
    <col min="4098" max="4098" width="5.85546875" customWidth="1"/>
    <col min="4102" max="4102" width="11.42578125" customWidth="1"/>
    <col min="4103" max="4103" width="17.42578125" bestFit="1" customWidth="1"/>
    <col min="4104" max="4104" width="13" customWidth="1"/>
    <col min="4105" max="4105" width="13.42578125" customWidth="1"/>
    <col min="4106" max="4107" width="11.140625" bestFit="1" customWidth="1"/>
    <col min="4354" max="4354" width="5.85546875" customWidth="1"/>
    <col min="4358" max="4358" width="11.42578125" customWidth="1"/>
    <col min="4359" max="4359" width="17.42578125" bestFit="1" customWidth="1"/>
    <col min="4360" max="4360" width="13" customWidth="1"/>
    <col min="4361" max="4361" width="13.42578125" customWidth="1"/>
    <col min="4362" max="4363" width="11.140625" bestFit="1" customWidth="1"/>
    <col min="4610" max="4610" width="5.85546875" customWidth="1"/>
    <col min="4614" max="4614" width="11.42578125" customWidth="1"/>
    <col min="4615" max="4615" width="17.42578125" bestFit="1" customWidth="1"/>
    <col min="4616" max="4616" width="13" customWidth="1"/>
    <col min="4617" max="4617" width="13.42578125" customWidth="1"/>
    <col min="4618" max="4619" width="11.140625" bestFit="1" customWidth="1"/>
    <col min="4866" max="4866" width="5.85546875" customWidth="1"/>
    <col min="4870" max="4870" width="11.42578125" customWidth="1"/>
    <col min="4871" max="4871" width="17.42578125" bestFit="1" customWidth="1"/>
    <col min="4872" max="4872" width="13" customWidth="1"/>
    <col min="4873" max="4873" width="13.42578125" customWidth="1"/>
    <col min="4874" max="4875" width="11.140625" bestFit="1" customWidth="1"/>
    <col min="5122" max="5122" width="5.85546875" customWidth="1"/>
    <col min="5126" max="5126" width="11.42578125" customWidth="1"/>
    <col min="5127" max="5127" width="17.42578125" bestFit="1" customWidth="1"/>
    <col min="5128" max="5128" width="13" customWidth="1"/>
    <col min="5129" max="5129" width="13.42578125" customWidth="1"/>
    <col min="5130" max="5131" width="11.140625" bestFit="1" customWidth="1"/>
    <col min="5378" max="5378" width="5.85546875" customWidth="1"/>
    <col min="5382" max="5382" width="11.42578125" customWidth="1"/>
    <col min="5383" max="5383" width="17.42578125" bestFit="1" customWidth="1"/>
    <col min="5384" max="5384" width="13" customWidth="1"/>
    <col min="5385" max="5385" width="13.42578125" customWidth="1"/>
    <col min="5386" max="5387" width="11.140625" bestFit="1" customWidth="1"/>
    <col min="5634" max="5634" width="5.85546875" customWidth="1"/>
    <col min="5638" max="5638" width="11.42578125" customWidth="1"/>
    <col min="5639" max="5639" width="17.42578125" bestFit="1" customWidth="1"/>
    <col min="5640" max="5640" width="13" customWidth="1"/>
    <col min="5641" max="5641" width="13.42578125" customWidth="1"/>
    <col min="5642" max="5643" width="11.140625" bestFit="1" customWidth="1"/>
    <col min="5890" max="5890" width="5.85546875" customWidth="1"/>
    <col min="5894" max="5894" width="11.42578125" customWidth="1"/>
    <col min="5895" max="5895" width="17.42578125" bestFit="1" customWidth="1"/>
    <col min="5896" max="5896" width="13" customWidth="1"/>
    <col min="5897" max="5897" width="13.42578125" customWidth="1"/>
    <col min="5898" max="5899" width="11.140625" bestFit="1" customWidth="1"/>
    <col min="6146" max="6146" width="5.85546875" customWidth="1"/>
    <col min="6150" max="6150" width="11.42578125" customWidth="1"/>
    <col min="6151" max="6151" width="17.42578125" bestFit="1" customWidth="1"/>
    <col min="6152" max="6152" width="13" customWidth="1"/>
    <col min="6153" max="6153" width="13.42578125" customWidth="1"/>
    <col min="6154" max="6155" width="11.140625" bestFit="1" customWidth="1"/>
    <col min="6402" max="6402" width="5.85546875" customWidth="1"/>
    <col min="6406" max="6406" width="11.42578125" customWidth="1"/>
    <col min="6407" max="6407" width="17.42578125" bestFit="1" customWidth="1"/>
    <col min="6408" max="6408" width="13" customWidth="1"/>
    <col min="6409" max="6409" width="13.42578125" customWidth="1"/>
    <col min="6410" max="6411" width="11.140625" bestFit="1" customWidth="1"/>
    <col min="6658" max="6658" width="5.85546875" customWidth="1"/>
    <col min="6662" max="6662" width="11.42578125" customWidth="1"/>
    <col min="6663" max="6663" width="17.42578125" bestFit="1" customWidth="1"/>
    <col min="6664" max="6664" width="13" customWidth="1"/>
    <col min="6665" max="6665" width="13.42578125" customWidth="1"/>
    <col min="6666" max="6667" width="11.140625" bestFit="1" customWidth="1"/>
    <col min="6914" max="6914" width="5.85546875" customWidth="1"/>
    <col min="6918" max="6918" width="11.42578125" customWidth="1"/>
    <col min="6919" max="6919" width="17.42578125" bestFit="1" customWidth="1"/>
    <col min="6920" max="6920" width="13" customWidth="1"/>
    <col min="6921" max="6921" width="13.42578125" customWidth="1"/>
    <col min="6922" max="6923" width="11.140625" bestFit="1" customWidth="1"/>
    <col min="7170" max="7170" width="5.85546875" customWidth="1"/>
    <col min="7174" max="7174" width="11.42578125" customWidth="1"/>
    <col min="7175" max="7175" width="17.42578125" bestFit="1" customWidth="1"/>
    <col min="7176" max="7176" width="13" customWidth="1"/>
    <col min="7177" max="7177" width="13.42578125" customWidth="1"/>
    <col min="7178" max="7179" width="11.140625" bestFit="1" customWidth="1"/>
    <col min="7426" max="7426" width="5.85546875" customWidth="1"/>
    <col min="7430" max="7430" width="11.42578125" customWidth="1"/>
    <col min="7431" max="7431" width="17.42578125" bestFit="1" customWidth="1"/>
    <col min="7432" max="7432" width="13" customWidth="1"/>
    <col min="7433" max="7433" width="13.42578125" customWidth="1"/>
    <col min="7434" max="7435" width="11.140625" bestFit="1" customWidth="1"/>
    <col min="7682" max="7682" width="5.85546875" customWidth="1"/>
    <col min="7686" max="7686" width="11.42578125" customWidth="1"/>
    <col min="7687" max="7687" width="17.42578125" bestFit="1" customWidth="1"/>
    <col min="7688" max="7688" width="13" customWidth="1"/>
    <col min="7689" max="7689" width="13.42578125" customWidth="1"/>
    <col min="7690" max="7691" width="11.140625" bestFit="1" customWidth="1"/>
    <col min="7938" max="7938" width="5.85546875" customWidth="1"/>
    <col min="7942" max="7942" width="11.42578125" customWidth="1"/>
    <col min="7943" max="7943" width="17.42578125" bestFit="1" customWidth="1"/>
    <col min="7944" max="7944" width="13" customWidth="1"/>
    <col min="7945" max="7945" width="13.42578125" customWidth="1"/>
    <col min="7946" max="7947" width="11.140625" bestFit="1" customWidth="1"/>
    <col min="8194" max="8194" width="5.85546875" customWidth="1"/>
    <col min="8198" max="8198" width="11.42578125" customWidth="1"/>
    <col min="8199" max="8199" width="17.42578125" bestFit="1" customWidth="1"/>
    <col min="8200" max="8200" width="13" customWidth="1"/>
    <col min="8201" max="8201" width="13.42578125" customWidth="1"/>
    <col min="8202" max="8203" width="11.140625" bestFit="1" customWidth="1"/>
    <col min="8450" max="8450" width="5.85546875" customWidth="1"/>
    <col min="8454" max="8454" width="11.42578125" customWidth="1"/>
    <col min="8455" max="8455" width="17.42578125" bestFit="1" customWidth="1"/>
    <col min="8456" max="8456" width="13" customWidth="1"/>
    <col min="8457" max="8457" width="13.42578125" customWidth="1"/>
    <col min="8458" max="8459" width="11.140625" bestFit="1" customWidth="1"/>
    <col min="8706" max="8706" width="5.85546875" customWidth="1"/>
    <col min="8710" max="8710" width="11.42578125" customWidth="1"/>
    <col min="8711" max="8711" width="17.42578125" bestFit="1" customWidth="1"/>
    <col min="8712" max="8712" width="13" customWidth="1"/>
    <col min="8713" max="8713" width="13.42578125" customWidth="1"/>
    <col min="8714" max="8715" width="11.140625" bestFit="1" customWidth="1"/>
    <col min="8962" max="8962" width="5.85546875" customWidth="1"/>
    <col min="8966" max="8966" width="11.42578125" customWidth="1"/>
    <col min="8967" max="8967" width="17.42578125" bestFit="1" customWidth="1"/>
    <col min="8968" max="8968" width="13" customWidth="1"/>
    <col min="8969" max="8969" width="13.42578125" customWidth="1"/>
    <col min="8970" max="8971" width="11.140625" bestFit="1" customWidth="1"/>
    <col min="9218" max="9218" width="5.85546875" customWidth="1"/>
    <col min="9222" max="9222" width="11.42578125" customWidth="1"/>
    <col min="9223" max="9223" width="17.42578125" bestFit="1" customWidth="1"/>
    <col min="9224" max="9224" width="13" customWidth="1"/>
    <col min="9225" max="9225" width="13.42578125" customWidth="1"/>
    <col min="9226" max="9227" width="11.140625" bestFit="1" customWidth="1"/>
    <col min="9474" max="9474" width="5.85546875" customWidth="1"/>
    <col min="9478" max="9478" width="11.42578125" customWidth="1"/>
    <col min="9479" max="9479" width="17.42578125" bestFit="1" customWidth="1"/>
    <col min="9480" max="9480" width="13" customWidth="1"/>
    <col min="9481" max="9481" width="13.42578125" customWidth="1"/>
    <col min="9482" max="9483" width="11.140625" bestFit="1" customWidth="1"/>
    <col min="9730" max="9730" width="5.85546875" customWidth="1"/>
    <col min="9734" max="9734" width="11.42578125" customWidth="1"/>
    <col min="9735" max="9735" width="17.42578125" bestFit="1" customWidth="1"/>
    <col min="9736" max="9736" width="13" customWidth="1"/>
    <col min="9737" max="9737" width="13.42578125" customWidth="1"/>
    <col min="9738" max="9739" width="11.140625" bestFit="1" customWidth="1"/>
    <col min="9986" max="9986" width="5.85546875" customWidth="1"/>
    <col min="9990" max="9990" width="11.42578125" customWidth="1"/>
    <col min="9991" max="9991" width="17.42578125" bestFit="1" customWidth="1"/>
    <col min="9992" max="9992" width="13" customWidth="1"/>
    <col min="9993" max="9993" width="13.42578125" customWidth="1"/>
    <col min="9994" max="9995" width="11.140625" bestFit="1" customWidth="1"/>
    <col min="10242" max="10242" width="5.85546875" customWidth="1"/>
    <col min="10246" max="10246" width="11.42578125" customWidth="1"/>
    <col min="10247" max="10247" width="17.42578125" bestFit="1" customWidth="1"/>
    <col min="10248" max="10248" width="13" customWidth="1"/>
    <col min="10249" max="10249" width="13.42578125" customWidth="1"/>
    <col min="10250" max="10251" width="11.140625" bestFit="1" customWidth="1"/>
    <col min="10498" max="10498" width="5.85546875" customWidth="1"/>
    <col min="10502" max="10502" width="11.42578125" customWidth="1"/>
    <col min="10503" max="10503" width="17.42578125" bestFit="1" customWidth="1"/>
    <col min="10504" max="10504" width="13" customWidth="1"/>
    <col min="10505" max="10505" width="13.42578125" customWidth="1"/>
    <col min="10506" max="10507" width="11.140625" bestFit="1" customWidth="1"/>
    <col min="10754" max="10754" width="5.85546875" customWidth="1"/>
    <col min="10758" max="10758" width="11.42578125" customWidth="1"/>
    <col min="10759" max="10759" width="17.42578125" bestFit="1" customWidth="1"/>
    <col min="10760" max="10760" width="13" customWidth="1"/>
    <col min="10761" max="10761" width="13.42578125" customWidth="1"/>
    <col min="10762" max="10763" width="11.140625" bestFit="1" customWidth="1"/>
    <col min="11010" max="11010" width="5.85546875" customWidth="1"/>
    <col min="11014" max="11014" width="11.42578125" customWidth="1"/>
    <col min="11015" max="11015" width="17.42578125" bestFit="1" customWidth="1"/>
    <col min="11016" max="11016" width="13" customWidth="1"/>
    <col min="11017" max="11017" width="13.42578125" customWidth="1"/>
    <col min="11018" max="11019" width="11.140625" bestFit="1" customWidth="1"/>
    <col min="11266" max="11266" width="5.85546875" customWidth="1"/>
    <col min="11270" max="11270" width="11.42578125" customWidth="1"/>
    <col min="11271" max="11271" width="17.42578125" bestFit="1" customWidth="1"/>
    <col min="11272" max="11272" width="13" customWidth="1"/>
    <col min="11273" max="11273" width="13.42578125" customWidth="1"/>
    <col min="11274" max="11275" width="11.140625" bestFit="1" customWidth="1"/>
    <col min="11522" max="11522" width="5.85546875" customWidth="1"/>
    <col min="11526" max="11526" width="11.42578125" customWidth="1"/>
    <col min="11527" max="11527" width="17.42578125" bestFit="1" customWidth="1"/>
    <col min="11528" max="11528" width="13" customWidth="1"/>
    <col min="11529" max="11529" width="13.42578125" customWidth="1"/>
    <col min="11530" max="11531" width="11.140625" bestFit="1" customWidth="1"/>
    <col min="11778" max="11778" width="5.85546875" customWidth="1"/>
    <col min="11782" max="11782" width="11.42578125" customWidth="1"/>
    <col min="11783" max="11783" width="17.42578125" bestFit="1" customWidth="1"/>
    <col min="11784" max="11784" width="13" customWidth="1"/>
    <col min="11785" max="11785" width="13.42578125" customWidth="1"/>
    <col min="11786" max="11787" width="11.140625" bestFit="1" customWidth="1"/>
    <col min="12034" max="12034" width="5.85546875" customWidth="1"/>
    <col min="12038" max="12038" width="11.42578125" customWidth="1"/>
    <col min="12039" max="12039" width="17.42578125" bestFit="1" customWidth="1"/>
    <col min="12040" max="12040" width="13" customWidth="1"/>
    <col min="12041" max="12041" width="13.42578125" customWidth="1"/>
    <col min="12042" max="12043" width="11.140625" bestFit="1" customWidth="1"/>
    <col min="12290" max="12290" width="5.85546875" customWidth="1"/>
    <col min="12294" max="12294" width="11.42578125" customWidth="1"/>
    <col min="12295" max="12295" width="17.42578125" bestFit="1" customWidth="1"/>
    <col min="12296" max="12296" width="13" customWidth="1"/>
    <col min="12297" max="12297" width="13.42578125" customWidth="1"/>
    <col min="12298" max="12299" width="11.140625" bestFit="1" customWidth="1"/>
    <col min="12546" max="12546" width="5.85546875" customWidth="1"/>
    <col min="12550" max="12550" width="11.42578125" customWidth="1"/>
    <col min="12551" max="12551" width="17.42578125" bestFit="1" customWidth="1"/>
    <col min="12552" max="12552" width="13" customWidth="1"/>
    <col min="12553" max="12553" width="13.42578125" customWidth="1"/>
    <col min="12554" max="12555" width="11.140625" bestFit="1" customWidth="1"/>
    <col min="12802" max="12802" width="5.85546875" customWidth="1"/>
    <col min="12806" max="12806" width="11.42578125" customWidth="1"/>
    <col min="12807" max="12807" width="17.42578125" bestFit="1" customWidth="1"/>
    <col min="12808" max="12808" width="13" customWidth="1"/>
    <col min="12809" max="12809" width="13.42578125" customWidth="1"/>
    <col min="12810" max="12811" width="11.140625" bestFit="1" customWidth="1"/>
    <col min="13058" max="13058" width="5.85546875" customWidth="1"/>
    <col min="13062" max="13062" width="11.42578125" customWidth="1"/>
    <col min="13063" max="13063" width="17.42578125" bestFit="1" customWidth="1"/>
    <col min="13064" max="13064" width="13" customWidth="1"/>
    <col min="13065" max="13065" width="13.42578125" customWidth="1"/>
    <col min="13066" max="13067" width="11.140625" bestFit="1" customWidth="1"/>
    <col min="13314" max="13314" width="5.85546875" customWidth="1"/>
    <col min="13318" max="13318" width="11.42578125" customWidth="1"/>
    <col min="13319" max="13319" width="17.42578125" bestFit="1" customWidth="1"/>
    <col min="13320" max="13320" width="13" customWidth="1"/>
    <col min="13321" max="13321" width="13.42578125" customWidth="1"/>
    <col min="13322" max="13323" width="11.140625" bestFit="1" customWidth="1"/>
    <col min="13570" max="13570" width="5.85546875" customWidth="1"/>
    <col min="13574" max="13574" width="11.42578125" customWidth="1"/>
    <col min="13575" max="13575" width="17.42578125" bestFit="1" customWidth="1"/>
    <col min="13576" max="13576" width="13" customWidth="1"/>
    <col min="13577" max="13577" width="13.42578125" customWidth="1"/>
    <col min="13578" max="13579" width="11.140625" bestFit="1" customWidth="1"/>
    <col min="13826" max="13826" width="5.85546875" customWidth="1"/>
    <col min="13830" max="13830" width="11.42578125" customWidth="1"/>
    <col min="13831" max="13831" width="17.42578125" bestFit="1" customWidth="1"/>
    <col min="13832" max="13832" width="13" customWidth="1"/>
    <col min="13833" max="13833" width="13.42578125" customWidth="1"/>
    <col min="13834" max="13835" width="11.140625" bestFit="1" customWidth="1"/>
    <col min="14082" max="14082" width="5.85546875" customWidth="1"/>
    <col min="14086" max="14086" width="11.42578125" customWidth="1"/>
    <col min="14087" max="14087" width="17.42578125" bestFit="1" customWidth="1"/>
    <col min="14088" max="14088" width="13" customWidth="1"/>
    <col min="14089" max="14089" width="13.42578125" customWidth="1"/>
    <col min="14090" max="14091" width="11.140625" bestFit="1" customWidth="1"/>
    <col min="14338" max="14338" width="5.85546875" customWidth="1"/>
    <col min="14342" max="14342" width="11.42578125" customWidth="1"/>
    <col min="14343" max="14343" width="17.42578125" bestFit="1" customWidth="1"/>
    <col min="14344" max="14344" width="13" customWidth="1"/>
    <col min="14345" max="14345" width="13.42578125" customWidth="1"/>
    <col min="14346" max="14347" width="11.140625" bestFit="1" customWidth="1"/>
    <col min="14594" max="14594" width="5.85546875" customWidth="1"/>
    <col min="14598" max="14598" width="11.42578125" customWidth="1"/>
    <col min="14599" max="14599" width="17.42578125" bestFit="1" customWidth="1"/>
    <col min="14600" max="14600" width="13" customWidth="1"/>
    <col min="14601" max="14601" width="13.42578125" customWidth="1"/>
    <col min="14602" max="14603" width="11.140625" bestFit="1" customWidth="1"/>
    <col min="14850" max="14850" width="5.85546875" customWidth="1"/>
    <col min="14854" max="14854" width="11.42578125" customWidth="1"/>
    <col min="14855" max="14855" width="17.42578125" bestFit="1" customWidth="1"/>
    <col min="14856" max="14856" width="13" customWidth="1"/>
    <col min="14857" max="14857" width="13.42578125" customWidth="1"/>
    <col min="14858" max="14859" width="11.140625" bestFit="1" customWidth="1"/>
    <col min="15106" max="15106" width="5.85546875" customWidth="1"/>
    <col min="15110" max="15110" width="11.42578125" customWidth="1"/>
    <col min="15111" max="15111" width="17.42578125" bestFit="1" customWidth="1"/>
    <col min="15112" max="15112" width="13" customWidth="1"/>
    <col min="15113" max="15113" width="13.42578125" customWidth="1"/>
    <col min="15114" max="15115" width="11.140625" bestFit="1" customWidth="1"/>
    <col min="15362" max="15362" width="5.85546875" customWidth="1"/>
    <col min="15366" max="15366" width="11.42578125" customWidth="1"/>
    <col min="15367" max="15367" width="17.42578125" bestFit="1" customWidth="1"/>
    <col min="15368" max="15368" width="13" customWidth="1"/>
    <col min="15369" max="15369" width="13.42578125" customWidth="1"/>
    <col min="15370" max="15371" width="11.140625" bestFit="1" customWidth="1"/>
    <col min="15618" max="15618" width="5.85546875" customWidth="1"/>
    <col min="15622" max="15622" width="11.42578125" customWidth="1"/>
    <col min="15623" max="15623" width="17.42578125" bestFit="1" customWidth="1"/>
    <col min="15624" max="15624" width="13" customWidth="1"/>
    <col min="15625" max="15625" width="13.42578125" customWidth="1"/>
    <col min="15626" max="15627" width="11.140625" bestFit="1" customWidth="1"/>
    <col min="15874" max="15874" width="5.85546875" customWidth="1"/>
    <col min="15878" max="15878" width="11.42578125" customWidth="1"/>
    <col min="15879" max="15879" width="17.42578125" bestFit="1" customWidth="1"/>
    <col min="15880" max="15880" width="13" customWidth="1"/>
    <col min="15881" max="15881" width="13.42578125" customWidth="1"/>
    <col min="15882" max="15883" width="11.140625" bestFit="1" customWidth="1"/>
    <col min="16130" max="16130" width="5.85546875" customWidth="1"/>
    <col min="16134" max="16134" width="11.42578125" customWidth="1"/>
    <col min="16135" max="16135" width="17.42578125" bestFit="1" customWidth="1"/>
    <col min="16136" max="16136" width="13" customWidth="1"/>
    <col min="16137" max="16137" width="13.42578125" customWidth="1"/>
    <col min="16138" max="16139" width="11.140625" bestFit="1" customWidth="1"/>
  </cols>
  <sheetData>
    <row r="1" spans="1:11" ht="22.5" customHeight="1" thickBot="1">
      <c r="A1" s="388" t="s">
        <v>0</v>
      </c>
      <c r="B1" s="389"/>
      <c r="C1" s="389"/>
      <c r="D1" s="389"/>
      <c r="E1" s="389"/>
      <c r="F1" s="389"/>
      <c r="G1" s="389"/>
      <c r="H1" s="389"/>
      <c r="I1" s="389"/>
      <c r="J1" s="389"/>
      <c r="K1" s="390"/>
    </row>
    <row r="2" spans="1:11" ht="15" customHeight="1">
      <c r="A2" s="391" t="s">
        <v>287</v>
      </c>
      <c r="B2" s="392"/>
      <c r="C2" s="392"/>
      <c r="D2" s="392"/>
      <c r="E2" s="392"/>
      <c r="F2" s="392"/>
      <c r="G2" s="392"/>
      <c r="H2" s="392"/>
      <c r="I2" s="392"/>
      <c r="J2" s="392"/>
      <c r="K2" s="393"/>
    </row>
    <row r="3" spans="1:11" ht="15.75" customHeight="1" thickBot="1">
      <c r="A3" s="394" t="s">
        <v>57</v>
      </c>
      <c r="B3" s="395"/>
      <c r="C3" s="395"/>
      <c r="D3" s="395"/>
      <c r="E3" s="395"/>
      <c r="F3" s="395"/>
      <c r="G3" s="395"/>
      <c r="H3" s="395"/>
      <c r="I3" s="395"/>
      <c r="J3" s="395"/>
      <c r="K3" s="396"/>
    </row>
    <row r="4" spans="1:11" s="22" customFormat="1">
      <c r="A4" s="232" t="s">
        <v>58</v>
      </c>
      <c r="B4" s="397" t="s">
        <v>16</v>
      </c>
      <c r="C4" s="398"/>
      <c r="D4" s="398"/>
      <c r="E4" s="398"/>
      <c r="F4" s="398"/>
      <c r="G4" s="398"/>
      <c r="H4" s="398"/>
      <c r="I4" s="398"/>
      <c r="J4" s="398"/>
      <c r="K4" s="399"/>
    </row>
    <row r="5" spans="1:11">
      <c r="A5" s="233" t="s">
        <v>17</v>
      </c>
      <c r="B5" s="368" t="s">
        <v>60</v>
      </c>
      <c r="C5" s="369"/>
      <c r="D5" s="369"/>
      <c r="E5" s="369"/>
      <c r="F5" s="236" t="s">
        <v>59</v>
      </c>
      <c r="K5" s="237"/>
    </row>
    <row r="6" spans="1:11">
      <c r="A6" s="238"/>
      <c r="B6" s="368" t="s">
        <v>75</v>
      </c>
      <c r="C6" s="369"/>
      <c r="D6" s="369"/>
      <c r="E6" s="369"/>
      <c r="F6" s="162">
        <v>123.23</v>
      </c>
      <c r="K6" s="237"/>
    </row>
    <row r="7" spans="1:11" ht="15.75" customHeight="1">
      <c r="A7" s="238"/>
      <c r="D7" s="379" t="s">
        <v>61</v>
      </c>
      <c r="E7" s="377"/>
      <c r="F7" s="241">
        <f>SUM(F6:F6)</f>
        <v>123.23</v>
      </c>
      <c r="K7" s="237"/>
    </row>
    <row r="8" spans="1:11">
      <c r="A8" s="238"/>
      <c r="K8" s="237"/>
    </row>
    <row r="9" spans="1:11">
      <c r="A9" s="233" t="s">
        <v>19</v>
      </c>
      <c r="B9" s="368" t="s">
        <v>62</v>
      </c>
      <c r="C9" s="369"/>
      <c r="D9" s="369"/>
      <c r="E9" s="369"/>
      <c r="F9" s="236" t="s">
        <v>63</v>
      </c>
      <c r="G9" s="236" t="s">
        <v>64</v>
      </c>
      <c r="H9" s="236" t="s">
        <v>59</v>
      </c>
      <c r="I9" s="236"/>
      <c r="K9" s="237"/>
    </row>
    <row r="10" spans="1:11">
      <c r="A10" s="238"/>
      <c r="F10" s="210">
        <v>3</v>
      </c>
      <c r="G10" s="210">
        <v>2</v>
      </c>
      <c r="H10" s="242">
        <f>F10*G10</f>
        <v>6</v>
      </c>
      <c r="I10" s="242"/>
      <c r="K10" s="237"/>
    </row>
    <row r="11" spans="1:11">
      <c r="A11" s="238"/>
      <c r="K11" s="237"/>
    </row>
    <row r="12" spans="1:11">
      <c r="A12" s="233" t="s">
        <v>21</v>
      </c>
      <c r="B12" s="368" t="s">
        <v>65</v>
      </c>
      <c r="C12" s="369"/>
      <c r="D12" s="369"/>
      <c r="E12" s="369"/>
      <c r="F12" s="236" t="s">
        <v>63</v>
      </c>
      <c r="G12" s="236" t="s">
        <v>64</v>
      </c>
      <c r="H12" s="236" t="s">
        <v>59</v>
      </c>
      <c r="I12" s="236"/>
      <c r="K12" s="237"/>
    </row>
    <row r="13" spans="1:11">
      <c r="A13" s="238"/>
      <c r="F13" s="210">
        <v>3.5</v>
      </c>
      <c r="G13" s="210">
        <f>H13/F13</f>
        <v>3.1142857142857143</v>
      </c>
      <c r="H13" s="242">
        <v>10.9</v>
      </c>
      <c r="I13" s="242"/>
      <c r="K13" s="237"/>
    </row>
    <row r="14" spans="1:11">
      <c r="A14" s="238"/>
      <c r="K14" s="237"/>
    </row>
    <row r="15" spans="1:11">
      <c r="A15" s="233" t="s">
        <v>22</v>
      </c>
      <c r="B15" s="368" t="s">
        <v>66</v>
      </c>
      <c r="C15" s="369"/>
      <c r="D15" s="369"/>
      <c r="E15" s="369"/>
      <c r="F15" s="236" t="s">
        <v>63</v>
      </c>
      <c r="G15" s="236" t="s">
        <v>64</v>
      </c>
      <c r="H15" s="236" t="s">
        <v>59</v>
      </c>
      <c r="I15" s="236"/>
      <c r="K15" s="237"/>
    </row>
    <row r="16" spans="1:11">
      <c r="A16" s="238"/>
      <c r="F16" s="210">
        <v>3.5</v>
      </c>
      <c r="G16" s="210">
        <f>H16/F16</f>
        <v>3.1142857142857143</v>
      </c>
      <c r="H16" s="242">
        <v>10.9</v>
      </c>
      <c r="I16" s="242"/>
      <c r="K16" s="237"/>
    </row>
    <row r="17" spans="1:12">
      <c r="A17" s="238"/>
      <c r="K17" s="237"/>
    </row>
    <row r="18" spans="1:12">
      <c r="A18" s="238" t="s">
        <v>24</v>
      </c>
      <c r="B18" s="368" t="s">
        <v>215</v>
      </c>
      <c r="C18" s="369"/>
      <c r="D18" s="369"/>
      <c r="E18" s="369"/>
      <c r="F18" s="236" t="s">
        <v>63</v>
      </c>
      <c r="K18" s="237"/>
    </row>
    <row r="19" spans="1:12">
      <c r="A19" s="238"/>
      <c r="B19" s="368" t="s">
        <v>216</v>
      </c>
      <c r="C19" s="369"/>
      <c r="D19" s="369"/>
      <c r="E19" s="369"/>
      <c r="F19" s="243">
        <v>50</v>
      </c>
      <c r="K19" s="237"/>
    </row>
    <row r="20" spans="1:12">
      <c r="A20" s="238"/>
      <c r="B20" s="234"/>
      <c r="C20" s="235"/>
      <c r="D20" s="235"/>
      <c r="E20" s="240" t="s">
        <v>217</v>
      </c>
      <c r="F20" s="242">
        <f>SUM(F19:F19)</f>
        <v>50</v>
      </c>
      <c r="K20" s="237"/>
    </row>
    <row r="21" spans="1:12">
      <c r="A21" s="238"/>
      <c r="B21" s="234"/>
      <c r="C21" s="235"/>
      <c r="D21" s="235"/>
      <c r="E21" s="240"/>
      <c r="F21" s="242"/>
      <c r="K21" s="237"/>
    </row>
    <row r="22" spans="1:12" s="22" customFormat="1">
      <c r="A22" s="232" t="s">
        <v>30</v>
      </c>
      <c r="B22" s="397" t="s">
        <v>32</v>
      </c>
      <c r="C22" s="398"/>
      <c r="D22" s="398"/>
      <c r="E22" s="398"/>
      <c r="F22" s="398"/>
      <c r="G22" s="398"/>
      <c r="H22" s="398"/>
      <c r="I22" s="398"/>
      <c r="J22" s="398"/>
      <c r="K22" s="399"/>
    </row>
    <row r="23" spans="1:12" ht="30">
      <c r="A23" s="233" t="s">
        <v>31</v>
      </c>
      <c r="B23" s="400" t="s">
        <v>153</v>
      </c>
      <c r="C23" s="400"/>
      <c r="D23" s="400"/>
      <c r="E23" s="400"/>
      <c r="F23" s="236" t="s">
        <v>154</v>
      </c>
      <c r="G23" s="236" t="s">
        <v>64</v>
      </c>
      <c r="H23" s="236" t="s">
        <v>67</v>
      </c>
      <c r="I23" s="244" t="s">
        <v>682</v>
      </c>
      <c r="J23" s="236" t="s">
        <v>155</v>
      </c>
      <c r="K23" s="237"/>
    </row>
    <row r="24" spans="1:12" s="144" customFormat="1" ht="15" customHeight="1">
      <c r="A24" s="233"/>
      <c r="B24" s="368" t="s">
        <v>321</v>
      </c>
      <c r="C24" s="368"/>
      <c r="D24" s="368"/>
      <c r="E24" s="368"/>
      <c r="F24" s="368"/>
      <c r="G24" s="245"/>
      <c r="H24" s="236"/>
      <c r="I24" s="236"/>
      <c r="J24" s="210"/>
      <c r="K24" s="237"/>
      <c r="L24" s="21"/>
    </row>
    <row r="25" spans="1:12" ht="47.25" customHeight="1">
      <c r="A25" s="238"/>
      <c r="B25" s="383" t="s">
        <v>684</v>
      </c>
      <c r="C25" s="369"/>
      <c r="D25" s="369"/>
      <c r="E25" s="369"/>
      <c r="F25" s="245">
        <v>0.8</v>
      </c>
      <c r="G25" s="245">
        <v>0.8</v>
      </c>
      <c r="H25" s="245">
        <v>1.3</v>
      </c>
      <c r="I25" s="247">
        <v>17</v>
      </c>
      <c r="J25" s="213">
        <f>F25*G25*H25*I25</f>
        <v>14.144000000000004</v>
      </c>
      <c r="K25" s="237"/>
    </row>
    <row r="26" spans="1:12">
      <c r="A26" s="238"/>
      <c r="B26" s="234"/>
      <c r="C26" s="235"/>
      <c r="D26" s="235"/>
      <c r="E26" s="235"/>
      <c r="G26" s="149"/>
      <c r="H26" s="149"/>
      <c r="I26" s="209" t="s">
        <v>156</v>
      </c>
      <c r="J26" s="210">
        <f>SUM(J25:J25)</f>
        <v>14.144000000000004</v>
      </c>
      <c r="K26" s="237"/>
    </row>
    <row r="27" spans="1:12">
      <c r="A27" s="238"/>
      <c r="B27" s="234"/>
      <c r="C27" s="235"/>
      <c r="D27" s="235"/>
      <c r="E27" s="235"/>
      <c r="G27" s="149"/>
      <c r="H27" s="149"/>
      <c r="I27" s="209"/>
      <c r="J27" s="210"/>
      <c r="K27" s="237"/>
    </row>
    <row r="28" spans="1:12" ht="30">
      <c r="A28" s="238"/>
      <c r="B28" s="144" t="s">
        <v>418</v>
      </c>
      <c r="C28" s="22"/>
      <c r="D28" s="22"/>
      <c r="E28" s="22"/>
      <c r="F28" s="247" t="s">
        <v>154</v>
      </c>
      <c r="G28" s="247" t="s">
        <v>64</v>
      </c>
      <c r="H28" s="247" t="s">
        <v>67</v>
      </c>
      <c r="I28" s="248" t="s">
        <v>683</v>
      </c>
      <c r="J28" s="247" t="s">
        <v>155</v>
      </c>
      <c r="K28" s="237"/>
    </row>
    <row r="29" spans="1:12">
      <c r="A29" s="238"/>
      <c r="B29" s="368" t="s">
        <v>419</v>
      </c>
      <c r="C29" s="369"/>
      <c r="D29" s="369"/>
      <c r="E29" s="369"/>
      <c r="F29" s="210">
        <v>14.75</v>
      </c>
      <c r="G29" s="210">
        <v>0.25</v>
      </c>
      <c r="H29" s="210">
        <v>0.3</v>
      </c>
      <c r="I29" s="210">
        <v>1</v>
      </c>
      <c r="J29" s="210">
        <f t="shared" ref="J29:J39" si="0">F29*G29*H29</f>
        <v>1.10625</v>
      </c>
      <c r="K29" s="237"/>
    </row>
    <row r="30" spans="1:12">
      <c r="A30" s="238"/>
      <c r="B30" s="368" t="s">
        <v>420</v>
      </c>
      <c r="C30" s="369"/>
      <c r="D30" s="369"/>
      <c r="E30" s="369"/>
      <c r="F30" s="210">
        <v>2.2999999999999998</v>
      </c>
      <c r="G30" s="210">
        <v>0.25</v>
      </c>
      <c r="H30" s="210">
        <v>0.3</v>
      </c>
      <c r="I30" s="210">
        <v>1</v>
      </c>
      <c r="J30" s="210">
        <f t="shared" si="0"/>
        <v>0.17249999999999999</v>
      </c>
      <c r="K30" s="237"/>
    </row>
    <row r="31" spans="1:12">
      <c r="A31" s="238"/>
      <c r="B31" s="368" t="s">
        <v>421</v>
      </c>
      <c r="C31" s="369"/>
      <c r="D31" s="369"/>
      <c r="E31" s="369"/>
      <c r="F31" s="210">
        <v>5.0999999999999996</v>
      </c>
      <c r="G31" s="210">
        <v>0.25</v>
      </c>
      <c r="H31" s="210">
        <v>0.3</v>
      </c>
      <c r="I31" s="210">
        <v>1</v>
      </c>
      <c r="J31" s="210">
        <f t="shared" si="0"/>
        <v>0.38249999999999995</v>
      </c>
      <c r="K31" s="237"/>
    </row>
    <row r="32" spans="1:12">
      <c r="A32" s="238"/>
      <c r="B32" s="368" t="s">
        <v>422</v>
      </c>
      <c r="C32" s="369"/>
      <c r="D32" s="369"/>
      <c r="E32" s="369"/>
      <c r="F32" s="210">
        <v>1.21</v>
      </c>
      <c r="G32" s="210">
        <v>0.25</v>
      </c>
      <c r="H32" s="210">
        <v>0.3</v>
      </c>
      <c r="I32" s="210">
        <v>1</v>
      </c>
      <c r="J32" s="210">
        <f t="shared" si="0"/>
        <v>9.0749999999999997E-2</v>
      </c>
      <c r="K32" s="237"/>
    </row>
    <row r="33" spans="1:11">
      <c r="A33" s="238"/>
      <c r="B33" s="368" t="s">
        <v>423</v>
      </c>
      <c r="C33" s="369"/>
      <c r="D33" s="369"/>
      <c r="E33" s="369"/>
      <c r="F33" s="243">
        <v>9.15</v>
      </c>
      <c r="G33" s="210">
        <v>0.25</v>
      </c>
      <c r="H33" s="210">
        <v>0.3</v>
      </c>
      <c r="I33" s="210">
        <v>1</v>
      </c>
      <c r="J33" s="210">
        <f t="shared" si="0"/>
        <v>0.68625000000000003</v>
      </c>
      <c r="K33" s="237"/>
    </row>
    <row r="34" spans="1:11">
      <c r="A34" s="238"/>
      <c r="B34" s="368" t="s">
        <v>424</v>
      </c>
      <c r="C34" s="369"/>
      <c r="D34" s="369"/>
      <c r="E34" s="369"/>
      <c r="F34" s="210">
        <v>3.1</v>
      </c>
      <c r="G34" s="210">
        <v>0.25</v>
      </c>
      <c r="H34" s="210">
        <v>0.3</v>
      </c>
      <c r="I34" s="210">
        <v>1</v>
      </c>
      <c r="J34" s="210">
        <f t="shared" si="0"/>
        <v>0.23249999999999998</v>
      </c>
      <c r="K34" s="249"/>
    </row>
    <row r="35" spans="1:11">
      <c r="A35" s="238"/>
      <c r="B35" s="368" t="s">
        <v>425</v>
      </c>
      <c r="C35" s="369"/>
      <c r="D35" s="369"/>
      <c r="E35" s="369"/>
      <c r="F35" s="210">
        <v>13.82</v>
      </c>
      <c r="G35" s="210">
        <v>0.25</v>
      </c>
      <c r="H35" s="210">
        <v>0.3</v>
      </c>
      <c r="I35" s="210">
        <v>1</v>
      </c>
      <c r="J35" s="210">
        <f t="shared" si="0"/>
        <v>1.0365</v>
      </c>
      <c r="K35" s="237"/>
    </row>
    <row r="36" spans="1:11">
      <c r="A36" s="238"/>
      <c r="B36" s="368" t="s">
        <v>426</v>
      </c>
      <c r="C36" s="369"/>
      <c r="D36" s="369"/>
      <c r="E36" s="369"/>
      <c r="F36" s="210">
        <v>4.6500000000000004</v>
      </c>
      <c r="G36" s="210">
        <v>0.25</v>
      </c>
      <c r="H36" s="210">
        <v>0.3</v>
      </c>
      <c r="I36" s="210">
        <v>1</v>
      </c>
      <c r="J36" s="210">
        <f t="shared" si="0"/>
        <v>0.34875</v>
      </c>
      <c r="K36" s="237"/>
    </row>
    <row r="37" spans="1:11">
      <c r="A37" s="238"/>
      <c r="B37" s="368" t="s">
        <v>427</v>
      </c>
      <c r="C37" s="369"/>
      <c r="D37" s="369"/>
      <c r="E37" s="369"/>
      <c r="F37" s="210">
        <v>4.25</v>
      </c>
      <c r="G37" s="210">
        <v>0.25</v>
      </c>
      <c r="H37" s="210">
        <v>0.3</v>
      </c>
      <c r="I37" s="210">
        <v>1</v>
      </c>
      <c r="J37" s="210">
        <f t="shared" si="0"/>
        <v>0.31874999999999998</v>
      </c>
      <c r="K37" s="237"/>
    </row>
    <row r="38" spans="1:11">
      <c r="A38" s="238"/>
      <c r="B38" s="368" t="s">
        <v>428</v>
      </c>
      <c r="C38" s="369"/>
      <c r="D38" s="369"/>
      <c r="E38" s="369"/>
      <c r="F38" s="210">
        <v>4.25</v>
      </c>
      <c r="G38" s="210">
        <v>0.25</v>
      </c>
      <c r="H38" s="210">
        <v>0.3</v>
      </c>
      <c r="I38" s="210">
        <v>1</v>
      </c>
      <c r="J38" s="210">
        <f t="shared" si="0"/>
        <v>0.31874999999999998</v>
      </c>
      <c r="K38" s="237"/>
    </row>
    <row r="39" spans="1:11">
      <c r="A39" s="238"/>
      <c r="B39" s="368" t="s">
        <v>429</v>
      </c>
      <c r="C39" s="369"/>
      <c r="D39" s="369"/>
      <c r="E39" s="369"/>
      <c r="F39" s="210">
        <v>4.6500000000000004</v>
      </c>
      <c r="G39" s="210">
        <v>0.25</v>
      </c>
      <c r="H39" s="210">
        <v>0.3</v>
      </c>
      <c r="I39" s="210">
        <v>1</v>
      </c>
      <c r="J39" s="210">
        <f t="shared" si="0"/>
        <v>0.34875</v>
      </c>
      <c r="K39" s="237"/>
    </row>
    <row r="40" spans="1:11">
      <c r="A40" s="238"/>
      <c r="B40" s="368" t="s">
        <v>430</v>
      </c>
      <c r="C40" s="369"/>
      <c r="D40" s="369"/>
      <c r="E40" s="369"/>
      <c r="F40" s="243">
        <v>8.75</v>
      </c>
      <c r="G40" s="210">
        <v>0.25</v>
      </c>
      <c r="H40" s="210">
        <v>0.3</v>
      </c>
      <c r="I40" s="210">
        <v>1</v>
      </c>
      <c r="J40" s="210">
        <f>F40*G40*H40</f>
        <v>0.65625</v>
      </c>
      <c r="K40" s="237"/>
    </row>
    <row r="41" spans="1:11">
      <c r="A41" s="238"/>
      <c r="B41" s="368" t="s">
        <v>431</v>
      </c>
      <c r="C41" s="369"/>
      <c r="D41" s="369"/>
      <c r="E41" s="369"/>
      <c r="F41" s="210">
        <v>1.48</v>
      </c>
      <c r="G41" s="210">
        <v>0.25</v>
      </c>
      <c r="H41" s="210">
        <v>0.3</v>
      </c>
      <c r="I41" s="210">
        <v>1</v>
      </c>
      <c r="J41" s="210">
        <f>F41*G41*H41</f>
        <v>0.111</v>
      </c>
      <c r="K41" s="237"/>
    </row>
    <row r="42" spans="1:11">
      <c r="A42" s="238"/>
      <c r="B42" s="368" t="s">
        <v>432</v>
      </c>
      <c r="C42" s="369"/>
      <c r="D42" s="369"/>
      <c r="E42" s="369"/>
      <c r="F42" s="210">
        <v>6.15</v>
      </c>
      <c r="G42" s="210">
        <v>0.25</v>
      </c>
      <c r="H42" s="210">
        <v>0.3</v>
      </c>
      <c r="I42" s="210">
        <v>1</v>
      </c>
      <c r="J42" s="210">
        <f>F42*G42*H42</f>
        <v>0.46124999999999999</v>
      </c>
      <c r="K42" s="237"/>
    </row>
    <row r="43" spans="1:11">
      <c r="A43" s="238"/>
      <c r="B43" s="368" t="s">
        <v>433</v>
      </c>
      <c r="C43" s="369"/>
      <c r="D43" s="369"/>
      <c r="E43" s="369"/>
      <c r="F43" s="210">
        <v>2.75</v>
      </c>
      <c r="G43" s="210">
        <v>0.25</v>
      </c>
      <c r="H43" s="210">
        <v>0.3</v>
      </c>
      <c r="I43" s="210">
        <v>1</v>
      </c>
      <c r="J43" s="210">
        <f>F43*G43*H43</f>
        <v>0.20624999999999999</v>
      </c>
      <c r="K43" s="237"/>
    </row>
    <row r="44" spans="1:11">
      <c r="A44" s="238"/>
      <c r="G44" s="149"/>
      <c r="H44" s="149"/>
      <c r="I44" s="209" t="s">
        <v>156</v>
      </c>
      <c r="J44" s="210">
        <f>SUM(J29:J43)</f>
        <v>6.4769999999999985</v>
      </c>
      <c r="K44" s="237"/>
    </row>
    <row r="45" spans="1:11">
      <c r="A45" s="238"/>
      <c r="H45" s="379" t="s">
        <v>157</v>
      </c>
      <c r="I45" s="379"/>
      <c r="J45" s="242">
        <f>J44+J26</f>
        <v>20.621000000000002</v>
      </c>
      <c r="K45" s="237"/>
    </row>
    <row r="46" spans="1:11">
      <c r="A46" s="238"/>
      <c r="F46" s="242"/>
      <c r="K46" s="237"/>
    </row>
    <row r="47" spans="1:11">
      <c r="A47" s="233" t="s">
        <v>35</v>
      </c>
      <c r="B47" s="368" t="s">
        <v>158</v>
      </c>
      <c r="C47" s="369"/>
      <c r="D47" s="369"/>
      <c r="E47" s="369"/>
      <c r="F47" s="236" t="s">
        <v>712</v>
      </c>
      <c r="G47" s="236" t="s">
        <v>713</v>
      </c>
      <c r="H47" s="236" t="s">
        <v>715</v>
      </c>
      <c r="I47" s="236"/>
      <c r="K47" s="250"/>
    </row>
    <row r="48" spans="1:11">
      <c r="A48" s="238"/>
      <c r="B48" s="368" t="s">
        <v>714</v>
      </c>
      <c r="C48" s="369"/>
      <c r="D48" s="369"/>
      <c r="E48" s="369"/>
      <c r="F48" s="245">
        <f>J45</f>
        <v>20.621000000000002</v>
      </c>
      <c r="G48" s="245">
        <f>J186</f>
        <v>6.3153500000000005</v>
      </c>
      <c r="H48" s="242">
        <f>F48-G48</f>
        <v>14.305650000000002</v>
      </c>
      <c r="I48" s="243"/>
      <c r="K48" s="249"/>
    </row>
    <row r="49" spans="1:11">
      <c r="A49" s="238"/>
      <c r="B49" s="368"/>
      <c r="C49" s="369"/>
      <c r="D49" s="369"/>
      <c r="E49" s="369"/>
      <c r="F49" s="245"/>
      <c r="G49" s="245"/>
      <c r="H49" s="243"/>
      <c r="I49" s="243"/>
      <c r="K49" s="249"/>
    </row>
    <row r="50" spans="1:11">
      <c r="A50" s="251" t="s">
        <v>45</v>
      </c>
      <c r="B50" s="373" t="s">
        <v>36</v>
      </c>
      <c r="C50" s="374"/>
      <c r="D50" s="374"/>
      <c r="E50" s="374"/>
      <c r="F50" s="374"/>
      <c r="G50" s="374"/>
      <c r="H50" s="374"/>
      <c r="I50" s="374"/>
      <c r="J50" s="374"/>
      <c r="K50" s="375"/>
    </row>
    <row r="51" spans="1:11" ht="30">
      <c r="A51" s="233" t="s">
        <v>46</v>
      </c>
      <c r="B51" s="400" t="s">
        <v>159</v>
      </c>
      <c r="C51" s="400"/>
      <c r="D51" s="400"/>
      <c r="E51" s="400"/>
      <c r="F51" s="236" t="s">
        <v>154</v>
      </c>
      <c r="G51" s="236" t="s">
        <v>64</v>
      </c>
      <c r="H51" s="236" t="s">
        <v>67</v>
      </c>
      <c r="I51" s="244" t="s">
        <v>682</v>
      </c>
      <c r="J51" s="236" t="s">
        <v>155</v>
      </c>
      <c r="K51" s="237"/>
    </row>
    <row r="52" spans="1:11">
      <c r="A52" s="233"/>
      <c r="B52" s="368" t="s">
        <v>321</v>
      </c>
      <c r="C52" s="368"/>
      <c r="D52" s="368"/>
      <c r="E52" s="368"/>
      <c r="F52" s="368"/>
      <c r="G52" s="236"/>
      <c r="H52" s="236"/>
      <c r="I52" s="236"/>
      <c r="J52" s="236"/>
      <c r="K52" s="237"/>
    </row>
    <row r="53" spans="1:11" ht="30.75" customHeight="1">
      <c r="A53" s="238"/>
      <c r="B53" s="383" t="s">
        <v>685</v>
      </c>
      <c r="C53" s="372"/>
      <c r="D53" s="372"/>
      <c r="E53" s="372"/>
      <c r="F53" s="245">
        <v>0.8</v>
      </c>
      <c r="G53" s="245">
        <v>0.8</v>
      </c>
      <c r="H53" s="247">
        <v>0.05</v>
      </c>
      <c r="I53" s="247">
        <v>17</v>
      </c>
      <c r="J53" s="213">
        <f>F53*G53*H53*I53</f>
        <v>0.54400000000000015</v>
      </c>
      <c r="K53" s="237"/>
    </row>
    <row r="54" spans="1:11">
      <c r="A54" s="238"/>
      <c r="B54" s="234"/>
      <c r="C54" s="235"/>
      <c r="D54" s="235"/>
      <c r="E54" s="235"/>
      <c r="G54" s="149"/>
      <c r="H54" s="149"/>
      <c r="I54" s="253" t="s">
        <v>156</v>
      </c>
      <c r="J54" s="212">
        <f>ROUND(SUM(J53:J53),2)</f>
        <v>0.54</v>
      </c>
      <c r="K54" s="237"/>
    </row>
    <row r="55" spans="1:11">
      <c r="A55" s="238"/>
      <c r="B55" s="234"/>
      <c r="C55" s="235"/>
      <c r="D55" s="235"/>
      <c r="E55" s="235"/>
      <c r="F55" s="253"/>
      <c r="G55" s="254"/>
      <c r="H55" s="254"/>
      <c r="I55" s="254"/>
      <c r="J55" s="212"/>
      <c r="K55" s="237"/>
    </row>
    <row r="56" spans="1:11" ht="30">
      <c r="A56" s="238"/>
      <c r="B56" s="22" t="s">
        <v>322</v>
      </c>
      <c r="C56" s="22"/>
      <c r="D56" s="22"/>
      <c r="E56" s="22"/>
      <c r="F56" s="247" t="s">
        <v>154</v>
      </c>
      <c r="G56" s="247" t="s">
        <v>64</v>
      </c>
      <c r="H56" s="247" t="s">
        <v>67</v>
      </c>
      <c r="I56" s="248" t="s">
        <v>683</v>
      </c>
      <c r="J56" s="247" t="s">
        <v>155</v>
      </c>
      <c r="K56" s="237"/>
    </row>
    <row r="57" spans="1:11">
      <c r="A57" s="238"/>
      <c r="B57" s="368" t="s">
        <v>289</v>
      </c>
      <c r="C57" s="369"/>
      <c r="D57" s="369"/>
      <c r="E57" s="369"/>
      <c r="F57" s="210">
        <v>14.75</v>
      </c>
      <c r="G57" s="210">
        <v>0.15</v>
      </c>
      <c r="H57" s="210">
        <v>0.05</v>
      </c>
      <c r="I57" s="210">
        <v>1</v>
      </c>
      <c r="J57" s="210">
        <f>F57*G57*H57</f>
        <v>0.110625</v>
      </c>
      <c r="K57" s="237"/>
    </row>
    <row r="58" spans="1:11">
      <c r="A58" s="238"/>
      <c r="B58" s="368" t="s">
        <v>290</v>
      </c>
      <c r="C58" s="369"/>
      <c r="D58" s="369"/>
      <c r="E58" s="369"/>
      <c r="F58" s="210">
        <v>2.2999999999999998</v>
      </c>
      <c r="G58" s="210">
        <v>0.15</v>
      </c>
      <c r="H58" s="210">
        <v>0.05</v>
      </c>
      <c r="I58" s="210">
        <v>1</v>
      </c>
      <c r="J58" s="210">
        <f t="shared" ref="J58:J71" si="1">F58*G58*H58</f>
        <v>1.7249999999999998E-2</v>
      </c>
      <c r="K58" s="237"/>
    </row>
    <row r="59" spans="1:11">
      <c r="A59" s="238"/>
      <c r="B59" s="368" t="s">
        <v>291</v>
      </c>
      <c r="C59" s="369"/>
      <c r="D59" s="369"/>
      <c r="E59" s="369"/>
      <c r="F59" s="210">
        <v>5.0999999999999996</v>
      </c>
      <c r="G59" s="210">
        <v>0.15</v>
      </c>
      <c r="H59" s="210">
        <v>0.05</v>
      </c>
      <c r="I59" s="210">
        <v>1</v>
      </c>
      <c r="J59" s="210">
        <f t="shared" si="1"/>
        <v>3.8249999999999999E-2</v>
      </c>
      <c r="K59" s="237"/>
    </row>
    <row r="60" spans="1:11">
      <c r="A60" s="238"/>
      <c r="B60" s="368" t="s">
        <v>292</v>
      </c>
      <c r="C60" s="369"/>
      <c r="D60" s="369"/>
      <c r="E60" s="369"/>
      <c r="F60" s="210">
        <v>1.21</v>
      </c>
      <c r="G60" s="210">
        <v>0.15</v>
      </c>
      <c r="H60" s="210">
        <v>0.05</v>
      </c>
      <c r="I60" s="210">
        <v>1</v>
      </c>
      <c r="J60" s="210">
        <f t="shared" si="1"/>
        <v>9.0749999999999997E-3</v>
      </c>
      <c r="K60" s="237"/>
    </row>
    <row r="61" spans="1:11">
      <c r="A61" s="238"/>
      <c r="B61" s="368" t="s">
        <v>293</v>
      </c>
      <c r="C61" s="369"/>
      <c r="D61" s="369"/>
      <c r="E61" s="369"/>
      <c r="F61" s="243">
        <v>9.15</v>
      </c>
      <c r="G61" s="210">
        <v>0.15</v>
      </c>
      <c r="H61" s="210">
        <v>0.05</v>
      </c>
      <c r="I61" s="210">
        <v>1</v>
      </c>
      <c r="J61" s="210">
        <f t="shared" si="1"/>
        <v>6.8625000000000005E-2</v>
      </c>
      <c r="K61" s="237"/>
    </row>
    <row r="62" spans="1:11">
      <c r="A62" s="238"/>
      <c r="B62" s="368" t="s">
        <v>294</v>
      </c>
      <c r="C62" s="369"/>
      <c r="D62" s="369"/>
      <c r="E62" s="369"/>
      <c r="F62" s="210">
        <v>3.1</v>
      </c>
      <c r="G62" s="210">
        <v>0.15</v>
      </c>
      <c r="H62" s="210">
        <v>0.05</v>
      </c>
      <c r="I62" s="210">
        <v>1</v>
      </c>
      <c r="J62" s="210">
        <f t="shared" si="1"/>
        <v>2.325E-2</v>
      </c>
      <c r="K62" s="249"/>
    </row>
    <row r="63" spans="1:11">
      <c r="A63" s="238"/>
      <c r="B63" s="368" t="s">
        <v>295</v>
      </c>
      <c r="C63" s="369"/>
      <c r="D63" s="369"/>
      <c r="E63" s="369"/>
      <c r="F63" s="210">
        <v>13.82</v>
      </c>
      <c r="G63" s="210">
        <v>0.15</v>
      </c>
      <c r="H63" s="210">
        <v>0.05</v>
      </c>
      <c r="I63" s="210">
        <v>1</v>
      </c>
      <c r="J63" s="210">
        <f t="shared" si="1"/>
        <v>0.10365000000000001</v>
      </c>
      <c r="K63" s="237"/>
    </row>
    <row r="64" spans="1:11">
      <c r="A64" s="238"/>
      <c r="B64" s="368" t="s">
        <v>296</v>
      </c>
      <c r="C64" s="369"/>
      <c r="D64" s="369"/>
      <c r="E64" s="369"/>
      <c r="F64" s="210">
        <v>4.6500000000000004</v>
      </c>
      <c r="G64" s="210">
        <v>0.15</v>
      </c>
      <c r="H64" s="210">
        <v>0.05</v>
      </c>
      <c r="I64" s="210">
        <v>1</v>
      </c>
      <c r="J64" s="210">
        <f t="shared" si="1"/>
        <v>3.4875000000000003E-2</v>
      </c>
      <c r="K64" s="237"/>
    </row>
    <row r="65" spans="1:11">
      <c r="A65" s="238"/>
      <c r="B65" s="368" t="s">
        <v>297</v>
      </c>
      <c r="C65" s="369"/>
      <c r="D65" s="369"/>
      <c r="E65" s="369"/>
      <c r="F65" s="210">
        <v>4.25</v>
      </c>
      <c r="G65" s="210">
        <v>0.15</v>
      </c>
      <c r="H65" s="210">
        <v>0.05</v>
      </c>
      <c r="I65" s="210">
        <v>1</v>
      </c>
      <c r="J65" s="210">
        <f t="shared" si="1"/>
        <v>3.1875000000000001E-2</v>
      </c>
      <c r="K65" s="237"/>
    </row>
    <row r="66" spans="1:11">
      <c r="A66" s="238"/>
      <c r="B66" s="368" t="s">
        <v>298</v>
      </c>
      <c r="C66" s="369"/>
      <c r="D66" s="369"/>
      <c r="E66" s="369"/>
      <c r="F66" s="210">
        <v>4.25</v>
      </c>
      <c r="G66" s="210">
        <v>0.15</v>
      </c>
      <c r="H66" s="210">
        <v>0.05</v>
      </c>
      <c r="I66" s="210">
        <v>1</v>
      </c>
      <c r="J66" s="210">
        <f t="shared" si="1"/>
        <v>3.1875000000000001E-2</v>
      </c>
      <c r="K66" s="237"/>
    </row>
    <row r="67" spans="1:11">
      <c r="A67" s="238"/>
      <c r="B67" s="368" t="s">
        <v>299</v>
      </c>
      <c r="C67" s="369"/>
      <c r="D67" s="369"/>
      <c r="E67" s="369"/>
      <c r="F67" s="210">
        <v>4.6500000000000004</v>
      </c>
      <c r="G67" s="210">
        <v>0.15</v>
      </c>
      <c r="H67" s="210">
        <v>0.05</v>
      </c>
      <c r="I67" s="210">
        <v>1</v>
      </c>
      <c r="J67" s="210">
        <f t="shared" si="1"/>
        <v>3.4875000000000003E-2</v>
      </c>
      <c r="K67" s="237"/>
    </row>
    <row r="68" spans="1:11">
      <c r="A68" s="238"/>
      <c r="B68" s="368" t="s">
        <v>300</v>
      </c>
      <c r="C68" s="369"/>
      <c r="D68" s="369"/>
      <c r="E68" s="369"/>
      <c r="F68" s="243">
        <v>8.75</v>
      </c>
      <c r="G68" s="210">
        <v>0.15</v>
      </c>
      <c r="H68" s="210">
        <v>0.05</v>
      </c>
      <c r="I68" s="210">
        <v>1</v>
      </c>
      <c r="J68" s="210">
        <f t="shared" si="1"/>
        <v>6.5625000000000003E-2</v>
      </c>
      <c r="K68" s="237"/>
    </row>
    <row r="69" spans="1:11">
      <c r="A69" s="238"/>
      <c r="B69" s="368" t="s">
        <v>301</v>
      </c>
      <c r="C69" s="369"/>
      <c r="D69" s="369"/>
      <c r="E69" s="369"/>
      <c r="F69" s="210">
        <v>1.48</v>
      </c>
      <c r="G69" s="210">
        <v>0.15</v>
      </c>
      <c r="H69" s="210">
        <v>0.05</v>
      </c>
      <c r="I69" s="210">
        <v>1</v>
      </c>
      <c r="J69" s="210">
        <f t="shared" si="1"/>
        <v>1.11E-2</v>
      </c>
      <c r="K69" s="237"/>
    </row>
    <row r="70" spans="1:11">
      <c r="A70" s="238"/>
      <c r="B70" s="368" t="s">
        <v>302</v>
      </c>
      <c r="C70" s="369"/>
      <c r="D70" s="369"/>
      <c r="E70" s="369"/>
      <c r="F70" s="210">
        <v>6.15</v>
      </c>
      <c r="G70" s="210">
        <v>0.15</v>
      </c>
      <c r="H70" s="210">
        <v>0.05</v>
      </c>
      <c r="I70" s="210">
        <v>1</v>
      </c>
      <c r="J70" s="210">
        <f t="shared" si="1"/>
        <v>4.6124999999999999E-2</v>
      </c>
      <c r="K70" s="237"/>
    </row>
    <row r="71" spans="1:11">
      <c r="A71" s="238"/>
      <c r="B71" s="368" t="s">
        <v>303</v>
      </c>
      <c r="C71" s="369"/>
      <c r="D71" s="369"/>
      <c r="E71" s="369"/>
      <c r="F71" s="210">
        <v>2.75</v>
      </c>
      <c r="G71" s="210">
        <v>0.15</v>
      </c>
      <c r="H71" s="210">
        <v>0.05</v>
      </c>
      <c r="I71" s="210">
        <v>1</v>
      </c>
      <c r="J71" s="210">
        <f t="shared" si="1"/>
        <v>2.0625000000000001E-2</v>
      </c>
      <c r="K71" s="237"/>
    </row>
    <row r="72" spans="1:11">
      <c r="A72" s="238"/>
      <c r="G72" s="149"/>
      <c r="H72" s="149"/>
      <c r="I72" s="253" t="s">
        <v>156</v>
      </c>
      <c r="J72" s="210">
        <f>SUM(J57:J71)</f>
        <v>0.64770000000000005</v>
      </c>
      <c r="K72" s="237"/>
    </row>
    <row r="73" spans="1:11" s="145" customFormat="1">
      <c r="A73" s="255"/>
      <c r="H73" s="387" t="s">
        <v>517</v>
      </c>
      <c r="I73" s="387"/>
      <c r="J73" s="146">
        <f>J72+J54</f>
        <v>1.1877</v>
      </c>
      <c r="K73" s="256"/>
    </row>
    <row r="74" spans="1:11">
      <c r="A74" s="238"/>
      <c r="F74" s="239"/>
      <c r="G74" s="240"/>
      <c r="H74" s="240"/>
      <c r="I74" s="240"/>
      <c r="J74" s="242"/>
      <c r="K74" s="237"/>
    </row>
    <row r="75" spans="1:11">
      <c r="A75" s="238" t="s">
        <v>47</v>
      </c>
      <c r="B75" s="372" t="s">
        <v>160</v>
      </c>
      <c r="C75" s="372"/>
      <c r="D75" s="372"/>
      <c r="E75" s="372"/>
      <c r="K75" s="237"/>
    </row>
    <row r="76" spans="1:11">
      <c r="A76" s="238"/>
      <c r="B76" s="234"/>
      <c r="C76" s="235"/>
      <c r="D76" s="235"/>
      <c r="E76" s="235"/>
      <c r="F76" s="257" t="s">
        <v>63</v>
      </c>
      <c r="G76" s="257" t="s">
        <v>600</v>
      </c>
      <c r="H76" s="162" t="s">
        <v>670</v>
      </c>
      <c r="I76" s="162" t="s">
        <v>244</v>
      </c>
      <c r="J76" s="253" t="s">
        <v>156</v>
      </c>
      <c r="K76" s="237"/>
    </row>
    <row r="77" spans="1:11" ht="44.25" customHeight="1">
      <c r="A77" s="238"/>
      <c r="B77" s="383" t="s">
        <v>686</v>
      </c>
      <c r="C77" s="369"/>
      <c r="D77" s="369"/>
      <c r="E77" s="369"/>
      <c r="F77" s="245">
        <v>0.9</v>
      </c>
      <c r="G77" s="245">
        <v>6</v>
      </c>
      <c r="H77" s="245">
        <v>2</v>
      </c>
      <c r="I77" s="213">
        <v>17</v>
      </c>
      <c r="J77" s="213">
        <f>F77*G77*H77*I77</f>
        <v>183.60000000000002</v>
      </c>
      <c r="K77" s="237"/>
    </row>
    <row r="78" spans="1:11">
      <c r="A78" s="238"/>
      <c r="B78" s="370"/>
      <c r="C78" s="370"/>
      <c r="D78" s="370"/>
      <c r="E78" s="370"/>
      <c r="F78" s="209"/>
      <c r="G78" s="149"/>
      <c r="H78" s="149"/>
      <c r="I78" s="209" t="s">
        <v>597</v>
      </c>
      <c r="J78" s="212">
        <f>J77</f>
        <v>183.60000000000002</v>
      </c>
      <c r="K78" s="237"/>
    </row>
    <row r="79" spans="1:11">
      <c r="A79" s="238"/>
      <c r="B79" s="370"/>
      <c r="C79" s="370"/>
      <c r="D79" s="370"/>
      <c r="E79" s="370"/>
      <c r="F79" s="209"/>
      <c r="G79" s="149"/>
      <c r="H79" s="149"/>
      <c r="I79" s="209"/>
      <c r="J79" s="212"/>
      <c r="K79" s="237"/>
    </row>
    <row r="80" spans="1:11">
      <c r="A80" s="233"/>
      <c r="B80" s="22" t="s">
        <v>323</v>
      </c>
      <c r="C80" s="22"/>
      <c r="D80" s="22"/>
      <c r="E80" s="22"/>
      <c r="F80" s="257" t="s">
        <v>63</v>
      </c>
      <c r="G80" s="257" t="s">
        <v>600</v>
      </c>
      <c r="H80" t="s">
        <v>599</v>
      </c>
      <c r="I80" s="236" t="s">
        <v>71</v>
      </c>
      <c r="J80" s="253" t="s">
        <v>156</v>
      </c>
      <c r="K80" s="237"/>
    </row>
    <row r="81" spans="1:13" s="147" customFormat="1" ht="45.75" customHeight="1">
      <c r="A81" s="258"/>
      <c r="B81" s="384" t="s">
        <v>671</v>
      </c>
      <c r="C81" s="404"/>
      <c r="D81" s="404"/>
      <c r="E81" s="404"/>
      <c r="F81" s="245">
        <v>1.7</v>
      </c>
      <c r="G81" s="245">
        <v>6</v>
      </c>
      <c r="H81" s="245">
        <v>1</v>
      </c>
      <c r="I81" s="213">
        <v>15</v>
      </c>
      <c r="J81" s="213">
        <f>F81*G81*H81*I81</f>
        <v>153</v>
      </c>
      <c r="K81" s="260"/>
    </row>
    <row r="82" spans="1:13" s="147" customFormat="1">
      <c r="A82" s="258"/>
      <c r="B82" s="384" t="s">
        <v>672</v>
      </c>
      <c r="C82" s="404"/>
      <c r="D82" s="404"/>
      <c r="E82" s="404"/>
      <c r="F82" s="245">
        <v>1.7</v>
      </c>
      <c r="G82" s="245">
        <v>6</v>
      </c>
      <c r="H82" s="245">
        <v>1</v>
      </c>
      <c r="I82" s="213">
        <v>2</v>
      </c>
      <c r="J82" s="213">
        <f>F82*G82*H82*I82</f>
        <v>20.399999999999999</v>
      </c>
      <c r="K82" s="260"/>
    </row>
    <row r="83" spans="1:13">
      <c r="A83" s="238"/>
      <c r="B83" s="368"/>
      <c r="C83" s="369"/>
      <c r="D83" s="369"/>
      <c r="E83" s="369"/>
      <c r="F83" s="245"/>
      <c r="G83" s="245"/>
      <c r="H83" s="243"/>
      <c r="I83" s="209" t="s">
        <v>597</v>
      </c>
      <c r="J83" s="212">
        <f>SUM(J81:J82)</f>
        <v>173.4</v>
      </c>
      <c r="K83" s="237"/>
    </row>
    <row r="84" spans="1:13">
      <c r="A84" s="238"/>
      <c r="B84" s="234"/>
      <c r="C84" s="235"/>
      <c r="D84" s="235"/>
      <c r="E84" s="235"/>
      <c r="F84" s="253"/>
      <c r="G84" s="254"/>
      <c r="H84" s="254"/>
      <c r="I84" s="254"/>
      <c r="J84" s="210"/>
      <c r="K84" s="237"/>
    </row>
    <row r="85" spans="1:13">
      <c r="A85" s="238"/>
      <c r="B85" s="22" t="s">
        <v>322</v>
      </c>
      <c r="C85" s="22"/>
      <c r="D85" s="22"/>
      <c r="E85" s="22"/>
      <c r="F85" s="257" t="s">
        <v>63</v>
      </c>
      <c r="G85" s="257" t="s">
        <v>600</v>
      </c>
      <c r="H85" s="162" t="s">
        <v>599</v>
      </c>
      <c r="I85" s="253" t="s">
        <v>156</v>
      </c>
      <c r="J85" s="210"/>
      <c r="K85" s="237"/>
    </row>
    <row r="86" spans="1:13">
      <c r="A86" s="238"/>
      <c r="B86" s="368" t="s">
        <v>601</v>
      </c>
      <c r="C86" s="369"/>
      <c r="D86" s="369"/>
      <c r="E86" s="369"/>
      <c r="F86" s="210">
        <v>14.75</v>
      </c>
      <c r="G86" s="210">
        <v>4</v>
      </c>
      <c r="H86" s="210">
        <v>1</v>
      </c>
      <c r="I86" s="210">
        <f t="shared" ref="I86:I100" si="2">F86*G86*H86</f>
        <v>59</v>
      </c>
      <c r="K86" s="237"/>
    </row>
    <row r="87" spans="1:13">
      <c r="A87" s="238"/>
      <c r="B87" s="368" t="s">
        <v>602</v>
      </c>
      <c r="C87" s="369"/>
      <c r="D87" s="369"/>
      <c r="E87" s="369"/>
      <c r="F87" s="210">
        <v>2.2999999999999998</v>
      </c>
      <c r="G87" s="210">
        <v>4</v>
      </c>
      <c r="H87" s="210">
        <v>1</v>
      </c>
      <c r="I87" s="210">
        <f t="shared" si="2"/>
        <v>9.1999999999999993</v>
      </c>
      <c r="K87" s="237"/>
    </row>
    <row r="88" spans="1:13">
      <c r="A88" s="238"/>
      <c r="B88" s="368" t="s">
        <v>603</v>
      </c>
      <c r="C88" s="369"/>
      <c r="D88" s="369"/>
      <c r="E88" s="369"/>
      <c r="F88" s="210">
        <v>5.0999999999999996</v>
      </c>
      <c r="G88" s="210">
        <v>4</v>
      </c>
      <c r="H88" s="210">
        <v>1</v>
      </c>
      <c r="I88" s="210">
        <f t="shared" si="2"/>
        <v>20.399999999999999</v>
      </c>
      <c r="K88" s="237"/>
    </row>
    <row r="89" spans="1:13">
      <c r="A89" s="238"/>
      <c r="B89" s="368" t="s">
        <v>604</v>
      </c>
      <c r="C89" s="369"/>
      <c r="D89" s="369"/>
      <c r="E89" s="369"/>
      <c r="F89" s="210">
        <v>1.21</v>
      </c>
      <c r="G89" s="210">
        <v>4</v>
      </c>
      <c r="H89" s="210">
        <v>1</v>
      </c>
      <c r="I89" s="210">
        <f t="shared" si="2"/>
        <v>4.84</v>
      </c>
      <c r="K89" s="237"/>
    </row>
    <row r="90" spans="1:13">
      <c r="A90" s="238"/>
      <c r="B90" s="368" t="s">
        <v>605</v>
      </c>
      <c r="C90" s="369"/>
      <c r="D90" s="369"/>
      <c r="E90" s="369"/>
      <c r="F90" s="243">
        <v>9.15</v>
      </c>
      <c r="G90" s="210">
        <v>4</v>
      </c>
      <c r="H90" s="210">
        <v>1</v>
      </c>
      <c r="I90" s="210">
        <f t="shared" si="2"/>
        <v>36.6</v>
      </c>
      <c r="K90" s="237"/>
    </row>
    <row r="91" spans="1:13">
      <c r="A91" s="238"/>
      <c r="B91" s="368" t="s">
        <v>606</v>
      </c>
      <c r="C91" s="369"/>
      <c r="D91" s="369"/>
      <c r="E91" s="369"/>
      <c r="F91" s="210">
        <v>3.1</v>
      </c>
      <c r="G91" s="210">
        <v>4</v>
      </c>
      <c r="H91" s="210">
        <v>1</v>
      </c>
      <c r="I91" s="210">
        <f t="shared" si="2"/>
        <v>12.4</v>
      </c>
      <c r="J91" s="210"/>
      <c r="K91" s="237"/>
    </row>
    <row r="92" spans="1:13">
      <c r="A92" s="238"/>
      <c r="B92" s="368" t="s">
        <v>607</v>
      </c>
      <c r="C92" s="369"/>
      <c r="D92" s="369"/>
      <c r="E92" s="369"/>
      <c r="F92" s="210">
        <v>13.82</v>
      </c>
      <c r="G92" s="210">
        <v>4</v>
      </c>
      <c r="H92" s="210">
        <v>1</v>
      </c>
      <c r="I92" s="210">
        <f t="shared" si="2"/>
        <v>55.28</v>
      </c>
      <c r="K92" s="237"/>
    </row>
    <row r="93" spans="1:13">
      <c r="A93" s="238"/>
      <c r="B93" s="368" t="s">
        <v>608</v>
      </c>
      <c r="C93" s="369"/>
      <c r="D93" s="369"/>
      <c r="E93" s="369"/>
      <c r="F93" s="210">
        <v>4.6500000000000004</v>
      </c>
      <c r="G93" s="210">
        <v>4</v>
      </c>
      <c r="H93" s="210">
        <v>1</v>
      </c>
      <c r="I93" s="210">
        <f t="shared" si="2"/>
        <v>18.600000000000001</v>
      </c>
      <c r="K93" s="237"/>
      <c r="M93" s="149"/>
    </row>
    <row r="94" spans="1:13">
      <c r="A94" s="238"/>
      <c r="B94" s="368" t="s">
        <v>609</v>
      </c>
      <c r="C94" s="369"/>
      <c r="D94" s="369"/>
      <c r="E94" s="369"/>
      <c r="F94" s="210">
        <v>4.25</v>
      </c>
      <c r="G94" s="210">
        <v>4</v>
      </c>
      <c r="H94" s="210">
        <v>1</v>
      </c>
      <c r="I94" s="210">
        <f t="shared" si="2"/>
        <v>17</v>
      </c>
      <c r="K94" s="237"/>
    </row>
    <row r="95" spans="1:13">
      <c r="A95" s="238"/>
      <c r="B95" s="368" t="s">
        <v>610</v>
      </c>
      <c r="C95" s="369"/>
      <c r="D95" s="369"/>
      <c r="E95" s="369"/>
      <c r="F95" s="210">
        <v>4.25</v>
      </c>
      <c r="G95" s="210">
        <v>4</v>
      </c>
      <c r="H95" s="210">
        <v>1</v>
      </c>
      <c r="I95" s="210">
        <f t="shared" si="2"/>
        <v>17</v>
      </c>
      <c r="K95" s="237"/>
    </row>
    <row r="96" spans="1:13">
      <c r="A96" s="238"/>
      <c r="B96" s="368" t="s">
        <v>611</v>
      </c>
      <c r="C96" s="369"/>
      <c r="D96" s="369"/>
      <c r="E96" s="369"/>
      <c r="F96" s="210">
        <v>4.6500000000000004</v>
      </c>
      <c r="G96" s="210">
        <v>4</v>
      </c>
      <c r="H96" s="210">
        <v>1</v>
      </c>
      <c r="I96" s="210">
        <f t="shared" si="2"/>
        <v>18.600000000000001</v>
      </c>
      <c r="K96" s="237"/>
    </row>
    <row r="97" spans="1:11">
      <c r="A97" s="238"/>
      <c r="B97" s="368" t="s">
        <v>612</v>
      </c>
      <c r="C97" s="369"/>
      <c r="D97" s="369"/>
      <c r="E97" s="369"/>
      <c r="F97" s="243">
        <v>8.75</v>
      </c>
      <c r="G97" s="210">
        <v>4</v>
      </c>
      <c r="H97" s="210">
        <v>1</v>
      </c>
      <c r="I97" s="210">
        <f t="shared" si="2"/>
        <v>35</v>
      </c>
      <c r="K97" s="237"/>
    </row>
    <row r="98" spans="1:11">
      <c r="A98" s="238"/>
      <c r="B98" s="368" t="s">
        <v>613</v>
      </c>
      <c r="C98" s="369"/>
      <c r="D98" s="369"/>
      <c r="E98" s="369"/>
      <c r="F98" s="210">
        <v>1.48</v>
      </c>
      <c r="G98" s="210">
        <v>4</v>
      </c>
      <c r="H98" s="210">
        <v>1</v>
      </c>
      <c r="I98" s="210">
        <f t="shared" si="2"/>
        <v>5.92</v>
      </c>
      <c r="K98" s="237"/>
    </row>
    <row r="99" spans="1:11">
      <c r="A99" s="238"/>
      <c r="B99" s="368" t="s">
        <v>614</v>
      </c>
      <c r="C99" s="369"/>
      <c r="D99" s="369"/>
      <c r="E99" s="369"/>
      <c r="F99" s="210">
        <v>6.15</v>
      </c>
      <c r="G99" s="210">
        <v>4</v>
      </c>
      <c r="H99" s="210">
        <v>1</v>
      </c>
      <c r="I99" s="210">
        <f t="shared" si="2"/>
        <v>24.6</v>
      </c>
      <c r="K99" s="237"/>
    </row>
    <row r="100" spans="1:11">
      <c r="A100" s="238"/>
      <c r="B100" s="368" t="s">
        <v>615</v>
      </c>
      <c r="C100" s="369"/>
      <c r="D100" s="369"/>
      <c r="E100" s="369"/>
      <c r="F100" s="210">
        <v>2.75</v>
      </c>
      <c r="G100" s="210">
        <v>4</v>
      </c>
      <c r="H100" s="210">
        <v>1</v>
      </c>
      <c r="I100" s="210">
        <f t="shared" si="2"/>
        <v>11</v>
      </c>
      <c r="K100" s="237"/>
    </row>
    <row r="101" spans="1:11">
      <c r="A101" s="238"/>
      <c r="F101" s="365" t="s">
        <v>597</v>
      </c>
      <c r="G101" s="376"/>
      <c r="H101" s="376"/>
      <c r="I101" s="212">
        <f>SUM(I86:I100)</f>
        <v>345.44000000000005</v>
      </c>
      <c r="K101" s="237"/>
    </row>
    <row r="102" spans="1:11">
      <c r="A102" s="238"/>
      <c r="F102" s="253"/>
      <c r="G102" s="254"/>
      <c r="H102" s="254"/>
      <c r="I102" s="212"/>
      <c r="K102" s="237"/>
    </row>
    <row r="103" spans="1:11">
      <c r="A103" s="238"/>
      <c r="F103" s="379" t="s">
        <v>629</v>
      </c>
      <c r="G103" s="377"/>
      <c r="H103" s="377"/>
      <c r="I103" s="243">
        <f>J78+J83+I101</f>
        <v>702.44</v>
      </c>
      <c r="K103" s="237"/>
    </row>
    <row r="104" spans="1:11">
      <c r="A104" s="238"/>
      <c r="B104" s="234"/>
      <c r="C104" s="235"/>
      <c r="D104" s="235"/>
      <c r="E104" s="235"/>
      <c r="F104" s="253"/>
      <c r="G104" s="254"/>
      <c r="H104" s="254" t="s">
        <v>628</v>
      </c>
      <c r="I104" s="261">
        <v>0.61699999999999999</v>
      </c>
      <c r="K104" s="237"/>
    </row>
    <row r="105" spans="1:11">
      <c r="A105" s="238"/>
      <c r="B105" s="234"/>
      <c r="C105" s="235"/>
      <c r="D105" s="235"/>
      <c r="E105" s="235"/>
      <c r="F105" s="253"/>
      <c r="G105" s="376" t="s">
        <v>630</v>
      </c>
      <c r="H105" s="376"/>
      <c r="I105" s="212">
        <f>I103*I104*1.1</f>
        <v>476.74602800000002</v>
      </c>
      <c r="J105" s="366" t="s">
        <v>631</v>
      </c>
      <c r="K105" s="367"/>
    </row>
    <row r="106" spans="1:11">
      <c r="A106" s="238"/>
      <c r="J106" s="262"/>
      <c r="K106" s="237"/>
    </row>
    <row r="107" spans="1:11">
      <c r="A107" s="238"/>
      <c r="G107" s="211"/>
      <c r="H107" s="211"/>
      <c r="I107" s="211"/>
      <c r="K107" s="237"/>
    </row>
    <row r="108" spans="1:11">
      <c r="A108" s="238" t="s">
        <v>48</v>
      </c>
      <c r="B108" s="372" t="s">
        <v>161</v>
      </c>
      <c r="C108" s="372"/>
      <c r="D108" s="372"/>
      <c r="E108" s="372"/>
      <c r="K108" s="237"/>
    </row>
    <row r="109" spans="1:11" ht="30">
      <c r="A109" s="238"/>
      <c r="B109" s="370"/>
      <c r="C109" s="370"/>
      <c r="D109" s="370"/>
      <c r="E109" s="370"/>
      <c r="F109" s="248" t="s">
        <v>680</v>
      </c>
      <c r="G109" s="263" t="s">
        <v>677</v>
      </c>
      <c r="H109" s="263" t="s">
        <v>678</v>
      </c>
      <c r="I109" s="263" t="s">
        <v>679</v>
      </c>
      <c r="J109" s="257" t="s">
        <v>676</v>
      </c>
      <c r="K109" s="237"/>
    </row>
    <row r="110" spans="1:11">
      <c r="A110" s="238"/>
      <c r="B110" s="368" t="s">
        <v>322</v>
      </c>
      <c r="C110" s="368"/>
      <c r="D110" s="368"/>
      <c r="E110" s="368"/>
      <c r="F110" s="368"/>
      <c r="G110" s="210"/>
      <c r="H110" s="210" t="s">
        <v>681</v>
      </c>
      <c r="I110" s="210"/>
      <c r="J110" s="210"/>
      <c r="K110" s="237"/>
    </row>
    <row r="111" spans="1:11">
      <c r="A111" s="238"/>
      <c r="B111" s="368" t="s">
        <v>601</v>
      </c>
      <c r="C111" s="369"/>
      <c r="D111" s="369"/>
      <c r="E111" s="369"/>
      <c r="F111" s="210">
        <v>14.75</v>
      </c>
      <c r="G111" s="210">
        <v>0.15</v>
      </c>
      <c r="H111" s="264">
        <f>ROUND((F111/G111)+1,0)</f>
        <v>99</v>
      </c>
      <c r="I111" s="210">
        <v>0.66</v>
      </c>
      <c r="J111" s="210">
        <f>H111*I111</f>
        <v>65.34</v>
      </c>
      <c r="K111" s="237"/>
    </row>
    <row r="112" spans="1:11">
      <c r="A112" s="238"/>
      <c r="B112" s="368" t="s">
        <v>602</v>
      </c>
      <c r="C112" s="369"/>
      <c r="D112" s="369"/>
      <c r="E112" s="369"/>
      <c r="F112" s="210">
        <v>2.2999999999999998</v>
      </c>
      <c r="G112" s="210">
        <v>0.15</v>
      </c>
      <c r="H112" s="264">
        <f t="shared" ref="H112:H125" si="3">ROUND((F112/G112)+1,0)</f>
        <v>16</v>
      </c>
      <c r="I112" s="210">
        <v>0.66</v>
      </c>
      <c r="J112" s="210">
        <f t="shared" ref="J112:J125" si="4">H112*I112</f>
        <v>10.56</v>
      </c>
      <c r="K112" s="237"/>
    </row>
    <row r="113" spans="1:11">
      <c r="A113" s="238"/>
      <c r="B113" s="368" t="s">
        <v>603</v>
      </c>
      <c r="C113" s="369"/>
      <c r="D113" s="369"/>
      <c r="E113" s="369"/>
      <c r="F113" s="210">
        <v>5.0999999999999996</v>
      </c>
      <c r="G113" s="210">
        <v>0.15</v>
      </c>
      <c r="H113" s="264">
        <f t="shared" si="3"/>
        <v>35</v>
      </c>
      <c r="I113" s="210">
        <v>0.66</v>
      </c>
      <c r="J113" s="210">
        <f t="shared" si="4"/>
        <v>23.1</v>
      </c>
      <c r="K113" s="237"/>
    </row>
    <row r="114" spans="1:11">
      <c r="A114" s="238"/>
      <c r="B114" s="368" t="s">
        <v>604</v>
      </c>
      <c r="C114" s="369"/>
      <c r="D114" s="369"/>
      <c r="E114" s="369"/>
      <c r="F114" s="210">
        <v>1.21</v>
      </c>
      <c r="G114" s="210">
        <v>0.15</v>
      </c>
      <c r="H114" s="264">
        <f t="shared" si="3"/>
        <v>9</v>
      </c>
      <c r="I114" s="210">
        <v>0.66</v>
      </c>
      <c r="J114" s="210">
        <f t="shared" si="4"/>
        <v>5.94</v>
      </c>
      <c r="K114" s="237"/>
    </row>
    <row r="115" spans="1:11">
      <c r="A115" s="238"/>
      <c r="B115" s="368" t="s">
        <v>605</v>
      </c>
      <c r="C115" s="369"/>
      <c r="D115" s="369"/>
      <c r="E115" s="369"/>
      <c r="F115" s="243">
        <v>9.15</v>
      </c>
      <c r="G115" s="210">
        <v>0.15</v>
      </c>
      <c r="H115" s="264">
        <f t="shared" si="3"/>
        <v>62</v>
      </c>
      <c r="I115" s="210">
        <v>0.66</v>
      </c>
      <c r="J115" s="210">
        <f t="shared" si="4"/>
        <v>40.92</v>
      </c>
      <c r="K115" s="237"/>
    </row>
    <row r="116" spans="1:11">
      <c r="A116" s="238"/>
      <c r="B116" s="368" t="s">
        <v>606</v>
      </c>
      <c r="C116" s="369"/>
      <c r="D116" s="369"/>
      <c r="E116" s="369"/>
      <c r="F116" s="210">
        <v>3.1</v>
      </c>
      <c r="G116" s="210">
        <v>0.15</v>
      </c>
      <c r="H116" s="264">
        <f t="shared" si="3"/>
        <v>22</v>
      </c>
      <c r="I116" s="210">
        <v>0.66</v>
      </c>
      <c r="J116" s="210">
        <f t="shared" si="4"/>
        <v>14.520000000000001</v>
      </c>
      <c r="K116" s="249"/>
    </row>
    <row r="117" spans="1:11">
      <c r="A117" s="238"/>
      <c r="B117" s="368" t="s">
        <v>607</v>
      </c>
      <c r="C117" s="369"/>
      <c r="D117" s="369"/>
      <c r="E117" s="369"/>
      <c r="F117" s="210">
        <v>13.82</v>
      </c>
      <c r="G117" s="210">
        <v>0.15</v>
      </c>
      <c r="H117" s="264">
        <f t="shared" si="3"/>
        <v>93</v>
      </c>
      <c r="I117" s="210">
        <v>0.66</v>
      </c>
      <c r="J117" s="210">
        <f t="shared" si="4"/>
        <v>61.38</v>
      </c>
      <c r="K117" s="237"/>
    </row>
    <row r="118" spans="1:11">
      <c r="A118" s="238"/>
      <c r="B118" s="368" t="s">
        <v>608</v>
      </c>
      <c r="C118" s="369"/>
      <c r="D118" s="369"/>
      <c r="E118" s="369"/>
      <c r="F118" s="210">
        <v>4.6500000000000004</v>
      </c>
      <c r="G118" s="210">
        <v>0.15</v>
      </c>
      <c r="H118" s="264">
        <f t="shared" si="3"/>
        <v>32</v>
      </c>
      <c r="I118" s="210">
        <v>0.66</v>
      </c>
      <c r="J118" s="210">
        <f t="shared" si="4"/>
        <v>21.12</v>
      </c>
      <c r="K118" s="237"/>
    </row>
    <row r="119" spans="1:11">
      <c r="A119" s="238"/>
      <c r="B119" s="368" t="s">
        <v>609</v>
      </c>
      <c r="C119" s="369"/>
      <c r="D119" s="369"/>
      <c r="E119" s="369"/>
      <c r="F119" s="210">
        <v>4.25</v>
      </c>
      <c r="G119" s="210">
        <v>0.15</v>
      </c>
      <c r="H119" s="264">
        <f t="shared" si="3"/>
        <v>29</v>
      </c>
      <c r="I119" s="210">
        <v>0.66</v>
      </c>
      <c r="J119" s="210">
        <f t="shared" si="4"/>
        <v>19.14</v>
      </c>
      <c r="K119" s="237"/>
    </row>
    <row r="120" spans="1:11">
      <c r="A120" s="238"/>
      <c r="B120" s="368" t="s">
        <v>610</v>
      </c>
      <c r="C120" s="369"/>
      <c r="D120" s="369"/>
      <c r="E120" s="369"/>
      <c r="F120" s="210">
        <v>4.25</v>
      </c>
      <c r="G120" s="210">
        <v>0.15</v>
      </c>
      <c r="H120" s="264">
        <f t="shared" si="3"/>
        <v>29</v>
      </c>
      <c r="I120" s="210">
        <v>0.66</v>
      </c>
      <c r="J120" s="210">
        <f t="shared" si="4"/>
        <v>19.14</v>
      </c>
      <c r="K120" s="237"/>
    </row>
    <row r="121" spans="1:11">
      <c r="A121" s="238"/>
      <c r="B121" s="368" t="s">
        <v>611</v>
      </c>
      <c r="C121" s="369"/>
      <c r="D121" s="369"/>
      <c r="E121" s="369"/>
      <c r="F121" s="210">
        <v>4.6500000000000004</v>
      </c>
      <c r="G121" s="210">
        <v>0.15</v>
      </c>
      <c r="H121" s="264">
        <f t="shared" si="3"/>
        <v>32</v>
      </c>
      <c r="I121" s="210">
        <v>0.66</v>
      </c>
      <c r="J121" s="210">
        <f t="shared" si="4"/>
        <v>21.12</v>
      </c>
      <c r="K121" s="237"/>
    </row>
    <row r="122" spans="1:11">
      <c r="A122" s="238"/>
      <c r="B122" s="368" t="s">
        <v>612</v>
      </c>
      <c r="C122" s="369"/>
      <c r="D122" s="369"/>
      <c r="E122" s="369"/>
      <c r="F122" s="243">
        <v>8.75</v>
      </c>
      <c r="G122" s="210">
        <v>0.15</v>
      </c>
      <c r="H122" s="264">
        <f t="shared" si="3"/>
        <v>59</v>
      </c>
      <c r="I122" s="210">
        <v>0.66</v>
      </c>
      <c r="J122" s="210">
        <f t="shared" si="4"/>
        <v>38.940000000000005</v>
      </c>
      <c r="K122" s="237"/>
    </row>
    <row r="123" spans="1:11">
      <c r="A123" s="238"/>
      <c r="B123" s="368" t="s">
        <v>613</v>
      </c>
      <c r="C123" s="369"/>
      <c r="D123" s="369"/>
      <c r="E123" s="369"/>
      <c r="F123" s="210">
        <v>1.48</v>
      </c>
      <c r="G123" s="210">
        <v>0.15</v>
      </c>
      <c r="H123" s="264">
        <f t="shared" si="3"/>
        <v>11</v>
      </c>
      <c r="I123" s="210">
        <v>0.66</v>
      </c>
      <c r="J123" s="210">
        <f t="shared" si="4"/>
        <v>7.2600000000000007</v>
      </c>
      <c r="K123" s="237"/>
    </row>
    <row r="124" spans="1:11">
      <c r="A124" s="238"/>
      <c r="B124" s="368" t="s">
        <v>614</v>
      </c>
      <c r="C124" s="369"/>
      <c r="D124" s="369"/>
      <c r="E124" s="369"/>
      <c r="F124" s="210">
        <v>6.15</v>
      </c>
      <c r="G124" s="210">
        <v>0.15</v>
      </c>
      <c r="H124" s="264">
        <f t="shared" si="3"/>
        <v>42</v>
      </c>
      <c r="I124" s="210">
        <v>0.66</v>
      </c>
      <c r="J124" s="210">
        <f t="shared" si="4"/>
        <v>27.720000000000002</v>
      </c>
      <c r="K124" s="237"/>
    </row>
    <row r="125" spans="1:11">
      <c r="A125" s="238"/>
      <c r="B125" s="368" t="s">
        <v>615</v>
      </c>
      <c r="C125" s="369"/>
      <c r="D125" s="369"/>
      <c r="E125" s="369"/>
      <c r="F125" s="210">
        <v>2.75</v>
      </c>
      <c r="G125" s="210">
        <v>0.15</v>
      </c>
      <c r="H125" s="264">
        <f t="shared" si="3"/>
        <v>19</v>
      </c>
      <c r="I125" s="210">
        <v>0.66</v>
      </c>
      <c r="J125" s="210">
        <f t="shared" si="4"/>
        <v>12.540000000000001</v>
      </c>
      <c r="K125" s="237"/>
    </row>
    <row r="126" spans="1:11">
      <c r="A126" s="238"/>
      <c r="G126" s="149"/>
      <c r="H126" s="149"/>
      <c r="I126" s="253" t="s">
        <v>597</v>
      </c>
      <c r="J126" s="212">
        <f>SUM(J111:J125)</f>
        <v>388.74000000000007</v>
      </c>
      <c r="K126" s="237"/>
    </row>
    <row r="127" spans="1:11">
      <c r="A127" s="238"/>
      <c r="G127" s="149"/>
      <c r="H127" s="149"/>
      <c r="I127" s="209"/>
      <c r="J127" s="212"/>
      <c r="K127" s="237"/>
    </row>
    <row r="128" spans="1:11" ht="30">
      <c r="A128" s="233"/>
      <c r="B128" s="22" t="s">
        <v>323</v>
      </c>
      <c r="C128" s="22"/>
      <c r="D128" s="22"/>
      <c r="E128" s="22"/>
      <c r="F128" s="248" t="s">
        <v>693</v>
      </c>
      <c r="G128" s="263" t="s">
        <v>677</v>
      </c>
      <c r="H128" s="263" t="s">
        <v>678</v>
      </c>
      <c r="I128" s="263" t="s">
        <v>679</v>
      </c>
      <c r="J128" s="263" t="s">
        <v>694</v>
      </c>
      <c r="K128" s="265" t="s">
        <v>676</v>
      </c>
    </row>
    <row r="129" spans="1:14" ht="46.5" customHeight="1">
      <c r="A129" s="238"/>
      <c r="B129" s="384" t="s">
        <v>674</v>
      </c>
      <c r="C129" s="404"/>
      <c r="D129" s="404"/>
      <c r="E129" s="404"/>
      <c r="F129" s="245">
        <v>1.5</v>
      </c>
      <c r="G129" s="245">
        <v>0.15</v>
      </c>
      <c r="H129" s="266">
        <f>F129/G129</f>
        <v>10</v>
      </c>
      <c r="I129" s="245">
        <v>0.66</v>
      </c>
      <c r="J129" s="210">
        <v>15</v>
      </c>
      <c r="K129" s="249">
        <f>H129*I129*J129</f>
        <v>99.000000000000014</v>
      </c>
    </row>
    <row r="130" spans="1:14">
      <c r="A130" s="238"/>
      <c r="B130" s="384" t="s">
        <v>675</v>
      </c>
      <c r="C130" s="404"/>
      <c r="D130" s="404"/>
      <c r="E130" s="404"/>
      <c r="F130" s="245">
        <v>1.5</v>
      </c>
      <c r="G130" s="245">
        <v>0.15</v>
      </c>
      <c r="H130" s="266">
        <f>F130/G130</f>
        <v>10</v>
      </c>
      <c r="I130" s="245">
        <v>0.66</v>
      </c>
      <c r="J130" s="213">
        <v>2</v>
      </c>
      <c r="K130" s="249">
        <f>H130*I130*J130</f>
        <v>13.200000000000001</v>
      </c>
    </row>
    <row r="131" spans="1:14" s="22" customFormat="1">
      <c r="A131" s="233"/>
      <c r="B131" s="234"/>
      <c r="C131" s="234"/>
      <c r="D131" s="234"/>
      <c r="E131" s="234"/>
      <c r="F131" s="209"/>
      <c r="G131" s="209"/>
      <c r="H131" s="209"/>
      <c r="I131" s="253"/>
      <c r="J131" s="253" t="s">
        <v>597</v>
      </c>
      <c r="K131" s="267">
        <f>SUM(K129:K130)</f>
        <v>112.20000000000002</v>
      </c>
    </row>
    <row r="132" spans="1:14" s="22" customFormat="1">
      <c r="A132" s="233"/>
      <c r="B132" s="234"/>
      <c r="C132" s="234"/>
      <c r="D132" s="234"/>
      <c r="E132" s="234"/>
      <c r="F132" s="253"/>
      <c r="G132" s="253"/>
      <c r="H132" s="253"/>
      <c r="I132" s="253"/>
      <c r="J132" s="253" t="s">
        <v>673</v>
      </c>
      <c r="K132" s="268">
        <v>0.154</v>
      </c>
    </row>
    <row r="133" spans="1:14" s="22" customFormat="1">
      <c r="A133" s="233"/>
      <c r="I133" s="239"/>
      <c r="J133" s="239" t="s">
        <v>598</v>
      </c>
      <c r="K133" s="269">
        <f>(J126+K131)*K132</f>
        <v>77.144760000000005</v>
      </c>
      <c r="M133" s="209"/>
      <c r="N133" s="209"/>
    </row>
    <row r="134" spans="1:14">
      <c r="A134" s="238"/>
      <c r="G134" s="211"/>
      <c r="K134" s="237"/>
    </row>
    <row r="135" spans="1:14">
      <c r="A135" s="233" t="s">
        <v>49</v>
      </c>
      <c r="B135" s="368" t="s">
        <v>162</v>
      </c>
      <c r="C135" s="369"/>
      <c r="D135" s="369"/>
      <c r="E135" s="369"/>
      <c r="F135" s="236" t="s">
        <v>154</v>
      </c>
      <c r="G135" s="236" t="s">
        <v>64</v>
      </c>
      <c r="H135" s="236" t="s">
        <v>67</v>
      </c>
      <c r="I135" s="244" t="s">
        <v>71</v>
      </c>
      <c r="J135" s="236" t="s">
        <v>68</v>
      </c>
      <c r="K135" s="237"/>
    </row>
    <row r="136" spans="1:14" ht="46.5" customHeight="1">
      <c r="A136" s="238"/>
      <c r="B136" s="383" t="s">
        <v>687</v>
      </c>
      <c r="C136" s="372"/>
      <c r="D136" s="372"/>
      <c r="E136" s="372"/>
      <c r="F136" s="245">
        <v>0.8</v>
      </c>
      <c r="G136" s="245">
        <v>0.85</v>
      </c>
      <c r="H136" s="243">
        <v>0.2</v>
      </c>
      <c r="I136" s="243">
        <v>17</v>
      </c>
      <c r="J136" s="210">
        <f>((F136+G136)*2)*H136*I136</f>
        <v>11.22</v>
      </c>
      <c r="K136" s="237"/>
    </row>
    <row r="137" spans="1:14">
      <c r="A137" s="238"/>
      <c r="B137" s="234"/>
      <c r="C137" s="235"/>
      <c r="D137" s="235"/>
      <c r="E137" s="235"/>
      <c r="F137" s="365" t="s">
        <v>122</v>
      </c>
      <c r="G137" s="376"/>
      <c r="H137" s="376"/>
      <c r="I137" s="254"/>
      <c r="J137" s="212">
        <f>ROUND(SUM(J136:J136),2)</f>
        <v>11.22</v>
      </c>
      <c r="K137" s="237"/>
    </row>
    <row r="138" spans="1:14">
      <c r="A138" s="238"/>
      <c r="B138" s="368" t="s">
        <v>322</v>
      </c>
      <c r="C138" s="368"/>
      <c r="D138" s="368"/>
      <c r="E138" s="368"/>
      <c r="F138" s="368"/>
      <c r="G138" s="210"/>
      <c r="H138" s="210"/>
      <c r="I138" s="210"/>
      <c r="J138" s="210"/>
      <c r="K138" s="237"/>
    </row>
    <row r="139" spans="1:14">
      <c r="A139" s="238"/>
      <c r="B139" s="368" t="s">
        <v>304</v>
      </c>
      <c r="C139" s="369"/>
      <c r="D139" s="369"/>
      <c r="E139" s="369"/>
      <c r="F139" s="210">
        <v>14.75</v>
      </c>
      <c r="G139" s="210"/>
      <c r="H139" s="210">
        <v>0.3</v>
      </c>
      <c r="I139" s="210"/>
      <c r="J139" s="210">
        <f>F139*2*H139</f>
        <v>8.85</v>
      </c>
      <c r="K139" s="237"/>
    </row>
    <row r="140" spans="1:14">
      <c r="A140" s="238"/>
      <c r="B140" s="368" t="s">
        <v>305</v>
      </c>
      <c r="C140" s="369"/>
      <c r="D140" s="369"/>
      <c r="E140" s="369"/>
      <c r="F140" s="210">
        <v>2.2999999999999998</v>
      </c>
      <c r="G140" s="210"/>
      <c r="H140" s="210">
        <v>0.3</v>
      </c>
      <c r="I140" s="210"/>
      <c r="J140" s="210">
        <f t="shared" ref="J140:J153" si="5">F140*2*H140</f>
        <v>1.38</v>
      </c>
      <c r="K140" s="237"/>
    </row>
    <row r="141" spans="1:14">
      <c r="A141" s="238"/>
      <c r="B141" s="368" t="s">
        <v>306</v>
      </c>
      <c r="C141" s="369"/>
      <c r="D141" s="369"/>
      <c r="E141" s="369"/>
      <c r="F141" s="210">
        <v>5.0999999999999996</v>
      </c>
      <c r="G141" s="210"/>
      <c r="H141" s="210">
        <v>0.3</v>
      </c>
      <c r="I141" s="210"/>
      <c r="J141" s="210">
        <f t="shared" si="5"/>
        <v>3.0599999999999996</v>
      </c>
      <c r="K141" s="237"/>
    </row>
    <row r="142" spans="1:14">
      <c r="A142" s="238"/>
      <c r="B142" s="368" t="s">
        <v>307</v>
      </c>
      <c r="C142" s="369"/>
      <c r="D142" s="369"/>
      <c r="E142" s="369"/>
      <c r="F142" s="210">
        <v>1.21</v>
      </c>
      <c r="G142" s="210"/>
      <c r="H142" s="210">
        <v>0.3</v>
      </c>
      <c r="I142" s="210"/>
      <c r="J142" s="210">
        <f t="shared" si="5"/>
        <v>0.72599999999999998</v>
      </c>
      <c r="K142" s="237"/>
    </row>
    <row r="143" spans="1:14">
      <c r="A143" s="238"/>
      <c r="B143" s="368" t="s">
        <v>308</v>
      </c>
      <c r="C143" s="369"/>
      <c r="D143" s="369"/>
      <c r="E143" s="369"/>
      <c r="F143" s="243">
        <v>9.15</v>
      </c>
      <c r="G143" s="210"/>
      <c r="H143" s="210">
        <v>0.3</v>
      </c>
      <c r="I143" s="210"/>
      <c r="J143" s="210">
        <f t="shared" si="5"/>
        <v>5.49</v>
      </c>
      <c r="K143" s="237"/>
    </row>
    <row r="144" spans="1:14">
      <c r="A144" s="238"/>
      <c r="B144" s="368" t="s">
        <v>309</v>
      </c>
      <c r="C144" s="369"/>
      <c r="D144" s="369"/>
      <c r="E144" s="369"/>
      <c r="F144" s="210">
        <v>3.1</v>
      </c>
      <c r="G144" s="210"/>
      <c r="H144" s="210">
        <v>0.3</v>
      </c>
      <c r="I144" s="210"/>
      <c r="J144" s="210">
        <f t="shared" si="5"/>
        <v>1.8599999999999999</v>
      </c>
      <c r="K144" s="249"/>
    </row>
    <row r="145" spans="1:11">
      <c r="A145" s="238"/>
      <c r="B145" s="368" t="s">
        <v>310</v>
      </c>
      <c r="C145" s="369"/>
      <c r="D145" s="369"/>
      <c r="E145" s="369"/>
      <c r="F145" s="210">
        <v>13.82</v>
      </c>
      <c r="G145" s="210"/>
      <c r="H145" s="210">
        <v>0.3</v>
      </c>
      <c r="I145" s="210"/>
      <c r="J145" s="210">
        <f t="shared" si="5"/>
        <v>8.2919999999999998</v>
      </c>
      <c r="K145" s="237"/>
    </row>
    <row r="146" spans="1:11">
      <c r="A146" s="238"/>
      <c r="B146" s="368" t="s">
        <v>311</v>
      </c>
      <c r="C146" s="369"/>
      <c r="D146" s="369"/>
      <c r="E146" s="369"/>
      <c r="F146" s="210">
        <v>4.6500000000000004</v>
      </c>
      <c r="G146" s="210"/>
      <c r="H146" s="210">
        <v>0.3</v>
      </c>
      <c r="I146" s="210"/>
      <c r="J146" s="210">
        <f t="shared" si="5"/>
        <v>2.79</v>
      </c>
      <c r="K146" s="237"/>
    </row>
    <row r="147" spans="1:11">
      <c r="A147" s="238"/>
      <c r="B147" s="368" t="s">
        <v>312</v>
      </c>
      <c r="C147" s="369"/>
      <c r="D147" s="369"/>
      <c r="E147" s="369"/>
      <c r="F147" s="210">
        <v>4.25</v>
      </c>
      <c r="G147" s="210"/>
      <c r="H147" s="210">
        <v>0.3</v>
      </c>
      <c r="I147" s="210"/>
      <c r="J147" s="210">
        <f t="shared" si="5"/>
        <v>2.5499999999999998</v>
      </c>
      <c r="K147" s="237"/>
    </row>
    <row r="148" spans="1:11">
      <c r="A148" s="238"/>
      <c r="B148" s="368" t="s">
        <v>313</v>
      </c>
      <c r="C148" s="369"/>
      <c r="D148" s="369"/>
      <c r="E148" s="369"/>
      <c r="F148" s="210">
        <v>4.25</v>
      </c>
      <c r="G148" s="210"/>
      <c r="H148" s="210">
        <v>0.3</v>
      </c>
      <c r="I148" s="210"/>
      <c r="J148" s="210">
        <f t="shared" si="5"/>
        <v>2.5499999999999998</v>
      </c>
      <c r="K148" s="237"/>
    </row>
    <row r="149" spans="1:11">
      <c r="A149" s="238"/>
      <c r="B149" s="368" t="s">
        <v>314</v>
      </c>
      <c r="C149" s="369"/>
      <c r="D149" s="369"/>
      <c r="E149" s="369"/>
      <c r="F149" s="210">
        <v>4.6500000000000004</v>
      </c>
      <c r="G149" s="210"/>
      <c r="H149" s="210">
        <v>0.3</v>
      </c>
      <c r="I149" s="210"/>
      <c r="J149" s="210">
        <f t="shared" si="5"/>
        <v>2.79</v>
      </c>
      <c r="K149" s="237"/>
    </row>
    <row r="150" spans="1:11">
      <c r="A150" s="238"/>
      <c r="B150" s="368" t="s">
        <v>315</v>
      </c>
      <c r="C150" s="369"/>
      <c r="D150" s="369"/>
      <c r="E150" s="369"/>
      <c r="F150" s="243">
        <v>8.75</v>
      </c>
      <c r="G150" s="210"/>
      <c r="H150" s="210">
        <v>0.3</v>
      </c>
      <c r="I150" s="210"/>
      <c r="J150" s="210">
        <f t="shared" si="5"/>
        <v>5.25</v>
      </c>
      <c r="K150" s="237"/>
    </row>
    <row r="151" spans="1:11">
      <c r="A151" s="238"/>
      <c r="B151" s="368" t="s">
        <v>316</v>
      </c>
      <c r="C151" s="369"/>
      <c r="D151" s="369"/>
      <c r="E151" s="369"/>
      <c r="F151" s="210">
        <v>1.48</v>
      </c>
      <c r="G151" s="210"/>
      <c r="H151" s="210">
        <v>0.3</v>
      </c>
      <c r="I151" s="210"/>
      <c r="J151" s="210">
        <f t="shared" si="5"/>
        <v>0.88800000000000001</v>
      </c>
      <c r="K151" s="237"/>
    </row>
    <row r="152" spans="1:11">
      <c r="A152" s="238"/>
      <c r="B152" s="368" t="s">
        <v>317</v>
      </c>
      <c r="C152" s="369"/>
      <c r="D152" s="369"/>
      <c r="E152" s="369"/>
      <c r="F152" s="210">
        <v>6.15</v>
      </c>
      <c r="G152" s="210"/>
      <c r="H152" s="210">
        <v>0.3</v>
      </c>
      <c r="I152" s="210"/>
      <c r="J152" s="210">
        <f t="shared" si="5"/>
        <v>3.69</v>
      </c>
      <c r="K152" s="237"/>
    </row>
    <row r="153" spans="1:11">
      <c r="A153" s="238"/>
      <c r="B153" s="368" t="s">
        <v>318</v>
      </c>
      <c r="C153" s="369"/>
      <c r="D153" s="369"/>
      <c r="E153" s="369"/>
      <c r="F153" s="210">
        <v>2.75</v>
      </c>
      <c r="G153" s="210"/>
      <c r="H153" s="210">
        <v>0.3</v>
      </c>
      <c r="I153" s="210"/>
      <c r="J153" s="210">
        <f t="shared" si="5"/>
        <v>1.65</v>
      </c>
      <c r="K153" s="237"/>
    </row>
    <row r="154" spans="1:11">
      <c r="A154" s="238"/>
      <c r="G154" s="149"/>
      <c r="H154" s="149"/>
      <c r="I154" s="253" t="s">
        <v>122</v>
      </c>
      <c r="J154" s="212">
        <f>SUM(J139:J149)</f>
        <v>40.337999999999994</v>
      </c>
      <c r="K154" s="237"/>
    </row>
    <row r="155" spans="1:11">
      <c r="A155" s="238"/>
      <c r="G155" s="149"/>
      <c r="H155" s="149"/>
      <c r="I155" s="253"/>
      <c r="J155" s="212"/>
      <c r="K155" s="237"/>
    </row>
    <row r="156" spans="1:11" ht="45.75" customHeight="1">
      <c r="A156" s="238"/>
      <c r="B156" s="383" t="s">
        <v>688</v>
      </c>
      <c r="C156" s="372"/>
      <c r="D156" s="372"/>
      <c r="E156" s="372"/>
      <c r="F156" s="245">
        <v>0.13</v>
      </c>
      <c r="G156" s="245">
        <v>0.3</v>
      </c>
      <c r="H156" s="245">
        <v>1</v>
      </c>
      <c r="I156" s="245">
        <v>15</v>
      </c>
      <c r="J156" s="213">
        <f>((F156+G156)*2)*H156*I156</f>
        <v>12.9</v>
      </c>
      <c r="K156" s="270"/>
    </row>
    <row r="157" spans="1:11">
      <c r="A157" s="238"/>
      <c r="B157" s="383" t="s">
        <v>689</v>
      </c>
      <c r="C157" s="372"/>
      <c r="D157" s="372"/>
      <c r="E157" s="372"/>
      <c r="F157" s="245">
        <v>0.13</v>
      </c>
      <c r="G157" s="245">
        <v>0.4</v>
      </c>
      <c r="H157" s="245">
        <v>1</v>
      </c>
      <c r="I157" s="245">
        <v>2</v>
      </c>
      <c r="J157" s="213">
        <f>((F157+G157)*2)*H157*I157</f>
        <v>2.12</v>
      </c>
      <c r="K157" s="237"/>
    </row>
    <row r="158" spans="1:11">
      <c r="A158" s="238"/>
      <c r="B158" s="234"/>
      <c r="C158" s="235"/>
      <c r="D158" s="235"/>
      <c r="E158" s="235"/>
      <c r="G158" s="149"/>
      <c r="H158" s="149"/>
      <c r="I158" s="253" t="s">
        <v>122</v>
      </c>
      <c r="J158" s="212">
        <f>ROUND(SUM(J156:J157),2)</f>
        <v>15.02</v>
      </c>
      <c r="K158" s="237"/>
    </row>
    <row r="159" spans="1:11">
      <c r="A159" s="238"/>
      <c r="I159" s="239" t="s">
        <v>319</v>
      </c>
      <c r="J159" s="242">
        <f>J154+J137+J158</f>
        <v>66.577999999999989</v>
      </c>
      <c r="K159" s="237"/>
    </row>
    <row r="160" spans="1:11">
      <c r="A160" s="238"/>
      <c r="G160" s="211"/>
      <c r="K160" s="237"/>
    </row>
    <row r="161" spans="1:11">
      <c r="A161" s="271" t="s">
        <v>50</v>
      </c>
      <c r="B161" s="383" t="s">
        <v>568</v>
      </c>
      <c r="C161" s="372"/>
      <c r="D161" s="372"/>
      <c r="E161" s="372"/>
      <c r="F161" s="236" t="s">
        <v>154</v>
      </c>
      <c r="G161" s="236" t="s">
        <v>64</v>
      </c>
      <c r="H161" s="236" t="s">
        <v>67</v>
      </c>
      <c r="I161" s="236" t="s">
        <v>71</v>
      </c>
      <c r="J161" s="247" t="s">
        <v>163</v>
      </c>
      <c r="K161" s="237"/>
    </row>
    <row r="162" spans="1:11" ht="48.75" customHeight="1">
      <c r="A162" s="238"/>
      <c r="B162" s="383" t="s">
        <v>690</v>
      </c>
      <c r="C162" s="372"/>
      <c r="D162" s="372"/>
      <c r="E162" s="372"/>
      <c r="F162" s="245">
        <v>0.8</v>
      </c>
      <c r="G162" s="245">
        <v>0.8</v>
      </c>
      <c r="H162" s="245">
        <v>0.25</v>
      </c>
      <c r="I162" s="245">
        <v>17</v>
      </c>
      <c r="J162" s="213">
        <f>((F162*G162)*H162*I162)</f>
        <v>2.7200000000000006</v>
      </c>
      <c r="K162" s="237"/>
    </row>
    <row r="163" spans="1:11">
      <c r="A163" s="238"/>
      <c r="B163" s="234"/>
      <c r="C163" s="235"/>
      <c r="D163" s="235"/>
      <c r="E163" s="235"/>
      <c r="G163" s="149"/>
      <c r="H163" s="149"/>
      <c r="I163" s="253" t="s">
        <v>156</v>
      </c>
      <c r="J163" s="212">
        <f>ROUND(SUM(J162:J162),2)</f>
        <v>2.72</v>
      </c>
      <c r="K163" s="237"/>
    </row>
    <row r="164" spans="1:11">
      <c r="A164" s="238"/>
      <c r="B164" s="234"/>
      <c r="C164" s="235"/>
      <c r="D164" s="235"/>
      <c r="E164" s="235"/>
      <c r="G164" s="149"/>
      <c r="H164" s="149"/>
      <c r="I164" s="253"/>
      <c r="J164" s="212"/>
      <c r="K164" s="237"/>
    </row>
    <row r="165" spans="1:11">
      <c r="A165" s="238"/>
      <c r="B165" s="22" t="s">
        <v>322</v>
      </c>
      <c r="C165" s="22"/>
      <c r="D165" s="22"/>
      <c r="E165" s="22"/>
      <c r="F165" s="236" t="s">
        <v>154</v>
      </c>
      <c r="G165" s="236" t="s">
        <v>64</v>
      </c>
      <c r="H165" s="236" t="s">
        <v>67</v>
      </c>
      <c r="I165" s="253" t="s">
        <v>156</v>
      </c>
      <c r="J165" s="210"/>
      <c r="K165" s="237"/>
    </row>
    <row r="166" spans="1:11">
      <c r="A166" s="238"/>
      <c r="B166" s="368" t="s">
        <v>337</v>
      </c>
      <c r="C166" s="368"/>
      <c r="D166" s="368"/>
      <c r="E166" s="368"/>
      <c r="F166" s="210">
        <v>14.75</v>
      </c>
      <c r="G166" s="210">
        <v>0.15</v>
      </c>
      <c r="H166" s="210">
        <v>0.3</v>
      </c>
      <c r="I166" s="210">
        <f t="shared" ref="I166:I180" si="6">F166*G166*H166</f>
        <v>0.66374999999999995</v>
      </c>
      <c r="K166" s="237"/>
    </row>
    <row r="167" spans="1:11">
      <c r="A167" s="238"/>
      <c r="B167" s="368" t="s">
        <v>338</v>
      </c>
      <c r="C167" s="368"/>
      <c r="D167" s="368"/>
      <c r="E167" s="368"/>
      <c r="F167" s="210">
        <v>2.2999999999999998</v>
      </c>
      <c r="G167" s="210">
        <v>0.15</v>
      </c>
      <c r="H167" s="210">
        <v>0.3</v>
      </c>
      <c r="I167" s="210">
        <f t="shared" si="6"/>
        <v>0.10349999999999999</v>
      </c>
      <c r="K167" s="237"/>
    </row>
    <row r="168" spans="1:11">
      <c r="A168" s="238"/>
      <c r="B168" s="368" t="s">
        <v>339</v>
      </c>
      <c r="C168" s="368"/>
      <c r="D168" s="368"/>
      <c r="E168" s="368"/>
      <c r="F168" s="210">
        <v>5.0999999999999996</v>
      </c>
      <c r="G168" s="210">
        <v>0.15</v>
      </c>
      <c r="H168" s="210">
        <v>0.3</v>
      </c>
      <c r="I168" s="210">
        <f t="shared" si="6"/>
        <v>0.22949999999999995</v>
      </c>
      <c r="K168" s="237"/>
    </row>
    <row r="169" spans="1:11">
      <c r="A169" s="238"/>
      <c r="B169" s="368" t="s">
        <v>340</v>
      </c>
      <c r="C169" s="368"/>
      <c r="D169" s="368"/>
      <c r="E169" s="368"/>
      <c r="F169" s="210">
        <v>1.21</v>
      </c>
      <c r="G169" s="210">
        <v>0.15</v>
      </c>
      <c r="H169" s="210">
        <v>0.3</v>
      </c>
      <c r="I169" s="210">
        <f t="shared" si="6"/>
        <v>5.4449999999999998E-2</v>
      </c>
      <c r="K169" s="237"/>
    </row>
    <row r="170" spans="1:11">
      <c r="A170" s="238"/>
      <c r="B170" s="368" t="s">
        <v>341</v>
      </c>
      <c r="C170" s="368"/>
      <c r="D170" s="368"/>
      <c r="E170" s="368"/>
      <c r="F170" s="243">
        <v>9.15</v>
      </c>
      <c r="G170" s="210">
        <v>0.15</v>
      </c>
      <c r="H170" s="210">
        <v>0.3</v>
      </c>
      <c r="I170" s="210">
        <f t="shared" si="6"/>
        <v>0.41175</v>
      </c>
      <c r="K170" s="237"/>
    </row>
    <row r="171" spans="1:11">
      <c r="A171" s="238"/>
      <c r="B171" s="368" t="s">
        <v>342</v>
      </c>
      <c r="C171" s="368"/>
      <c r="D171" s="368"/>
      <c r="E171" s="368"/>
      <c r="F171" s="210">
        <v>3.1</v>
      </c>
      <c r="G171" s="210">
        <v>0.15</v>
      </c>
      <c r="H171" s="210">
        <v>0.3</v>
      </c>
      <c r="I171" s="210">
        <f t="shared" si="6"/>
        <v>0.13949999999999999</v>
      </c>
      <c r="K171" s="249"/>
    </row>
    <row r="172" spans="1:11">
      <c r="A172" s="238"/>
      <c r="B172" s="368" t="s">
        <v>343</v>
      </c>
      <c r="C172" s="368"/>
      <c r="D172" s="368"/>
      <c r="E172" s="368"/>
      <c r="F172" s="210">
        <v>13.82</v>
      </c>
      <c r="G172" s="210">
        <v>0.15</v>
      </c>
      <c r="H172" s="210">
        <v>0.3</v>
      </c>
      <c r="I172" s="210">
        <f t="shared" si="6"/>
        <v>0.62190000000000001</v>
      </c>
      <c r="K172" s="237"/>
    </row>
    <row r="173" spans="1:11">
      <c r="A173" s="238"/>
      <c r="B173" s="368" t="s">
        <v>344</v>
      </c>
      <c r="C173" s="368"/>
      <c r="D173" s="368"/>
      <c r="E173" s="368"/>
      <c r="F173" s="210">
        <v>4.6500000000000004</v>
      </c>
      <c r="G173" s="210">
        <v>0.15</v>
      </c>
      <c r="H173" s="210">
        <v>0.3</v>
      </c>
      <c r="I173" s="210">
        <f t="shared" si="6"/>
        <v>0.20924999999999999</v>
      </c>
      <c r="K173" s="237"/>
    </row>
    <row r="174" spans="1:11">
      <c r="A174" s="238"/>
      <c r="B174" s="368" t="s">
        <v>345</v>
      </c>
      <c r="C174" s="368"/>
      <c r="D174" s="368"/>
      <c r="E174" s="368"/>
      <c r="F174" s="210">
        <v>4.25</v>
      </c>
      <c r="G174" s="210">
        <v>0.15</v>
      </c>
      <c r="H174" s="210">
        <v>0.3</v>
      </c>
      <c r="I174" s="210">
        <f t="shared" si="6"/>
        <v>0.19124999999999998</v>
      </c>
      <c r="K174" s="237"/>
    </row>
    <row r="175" spans="1:11">
      <c r="A175" s="238"/>
      <c r="B175" s="368" t="s">
        <v>346</v>
      </c>
      <c r="C175" s="368"/>
      <c r="D175" s="368"/>
      <c r="E175" s="368"/>
      <c r="F175" s="210">
        <v>4.25</v>
      </c>
      <c r="G175" s="210">
        <v>0.15</v>
      </c>
      <c r="H175" s="210">
        <v>0.3</v>
      </c>
      <c r="I175" s="210">
        <f t="shared" si="6"/>
        <v>0.19124999999999998</v>
      </c>
      <c r="K175" s="237"/>
    </row>
    <row r="176" spans="1:11">
      <c r="A176" s="238"/>
      <c r="B176" s="368" t="s">
        <v>347</v>
      </c>
      <c r="C176" s="368"/>
      <c r="D176" s="368"/>
      <c r="E176" s="368"/>
      <c r="F176" s="210">
        <v>4.6500000000000004</v>
      </c>
      <c r="G176" s="210">
        <v>0.15</v>
      </c>
      <c r="H176" s="210">
        <v>0.3</v>
      </c>
      <c r="I176" s="210">
        <f t="shared" si="6"/>
        <v>0.20924999999999999</v>
      </c>
      <c r="K176" s="237"/>
    </row>
    <row r="177" spans="1:11">
      <c r="A177" s="238"/>
      <c r="B177" s="368" t="s">
        <v>348</v>
      </c>
      <c r="C177" s="368"/>
      <c r="D177" s="368"/>
      <c r="E177" s="368"/>
      <c r="F177" s="243">
        <v>8.75</v>
      </c>
      <c r="G177" s="210">
        <v>0.15</v>
      </c>
      <c r="H177" s="210">
        <v>0.3</v>
      </c>
      <c r="I177" s="210">
        <f t="shared" si="6"/>
        <v>0.39374999999999999</v>
      </c>
      <c r="K177" s="237"/>
    </row>
    <row r="178" spans="1:11">
      <c r="A178" s="238"/>
      <c r="B178" s="368" t="s">
        <v>349</v>
      </c>
      <c r="C178" s="368"/>
      <c r="D178" s="368"/>
      <c r="E178" s="368"/>
      <c r="F178" s="210">
        <v>1.48</v>
      </c>
      <c r="G178" s="210">
        <v>0.15</v>
      </c>
      <c r="H178" s="210">
        <v>0.3</v>
      </c>
      <c r="I178" s="210">
        <f t="shared" si="6"/>
        <v>6.6599999999999993E-2</v>
      </c>
      <c r="K178" s="237"/>
    </row>
    <row r="179" spans="1:11">
      <c r="A179" s="238"/>
      <c r="B179" s="368" t="s">
        <v>350</v>
      </c>
      <c r="C179" s="368"/>
      <c r="D179" s="368"/>
      <c r="E179" s="368"/>
      <c r="F179" s="210">
        <v>6.15</v>
      </c>
      <c r="G179" s="210">
        <v>0.15</v>
      </c>
      <c r="H179" s="210">
        <v>0.3</v>
      </c>
      <c r="I179" s="210">
        <f t="shared" si="6"/>
        <v>0.27675</v>
      </c>
      <c r="K179" s="237"/>
    </row>
    <row r="180" spans="1:11">
      <c r="A180" s="238"/>
      <c r="B180" s="368" t="s">
        <v>351</v>
      </c>
      <c r="C180" s="368"/>
      <c r="D180" s="368"/>
      <c r="E180" s="368"/>
      <c r="F180" s="210">
        <v>2.75</v>
      </c>
      <c r="G180" s="210">
        <v>0.15</v>
      </c>
      <c r="H180" s="210">
        <v>0.3</v>
      </c>
      <c r="I180" s="210">
        <f t="shared" si="6"/>
        <v>0.12374999999999999</v>
      </c>
      <c r="K180" s="237"/>
    </row>
    <row r="181" spans="1:11">
      <c r="A181" s="238"/>
      <c r="F181" s="209"/>
      <c r="G181" s="209"/>
      <c r="H181" s="253" t="s">
        <v>156</v>
      </c>
      <c r="I181" s="212">
        <f>SUM(I166:I176)</f>
        <v>3.02535</v>
      </c>
      <c r="K181" s="237"/>
    </row>
    <row r="182" spans="1:11">
      <c r="A182" s="233"/>
      <c r="B182" s="368" t="s">
        <v>323</v>
      </c>
      <c r="C182" s="368"/>
      <c r="D182" s="368"/>
      <c r="E182" s="368"/>
      <c r="F182" s="368"/>
      <c r="G182" s="236"/>
      <c r="H182" s="236"/>
      <c r="I182" s="236"/>
      <c r="J182" s="236"/>
      <c r="K182" s="237"/>
    </row>
    <row r="183" spans="1:11" ht="46.5" customHeight="1">
      <c r="A183" s="238"/>
      <c r="B183" s="383" t="s">
        <v>691</v>
      </c>
      <c r="C183" s="372"/>
      <c r="D183" s="372"/>
      <c r="E183" s="372"/>
      <c r="F183" s="245">
        <v>0.13</v>
      </c>
      <c r="G183" s="245">
        <v>0.25</v>
      </c>
      <c r="H183" s="245">
        <v>1</v>
      </c>
      <c r="I183" s="245">
        <v>15</v>
      </c>
      <c r="J183" s="213">
        <f>F183*G183*H183*I183</f>
        <v>0.48750000000000004</v>
      </c>
      <c r="K183" s="237"/>
    </row>
    <row r="184" spans="1:11">
      <c r="A184" s="238"/>
      <c r="B184" s="383" t="s">
        <v>692</v>
      </c>
      <c r="C184" s="372"/>
      <c r="D184" s="372"/>
      <c r="E184" s="372"/>
      <c r="F184" s="245">
        <v>0.13</v>
      </c>
      <c r="G184" s="245">
        <v>0.33</v>
      </c>
      <c r="H184" s="245">
        <v>1</v>
      </c>
      <c r="I184" s="245">
        <v>2</v>
      </c>
      <c r="J184" s="213">
        <f>F184*G184*H184*I184</f>
        <v>8.5800000000000001E-2</v>
      </c>
      <c r="K184" s="237"/>
    </row>
    <row r="185" spans="1:11">
      <c r="A185" s="238"/>
      <c r="B185" s="234"/>
      <c r="C185" s="235"/>
      <c r="D185" s="235"/>
      <c r="E185" s="235"/>
      <c r="G185" s="149"/>
      <c r="H185" s="149"/>
      <c r="I185" s="253" t="s">
        <v>156</v>
      </c>
      <c r="J185" s="212">
        <f>ROUND(SUM(J183:J184),2)</f>
        <v>0.56999999999999995</v>
      </c>
      <c r="K185" s="237"/>
    </row>
    <row r="186" spans="1:11">
      <c r="A186" s="238"/>
      <c r="I186" s="239" t="s">
        <v>364</v>
      </c>
      <c r="J186" s="242">
        <f>I181+J163+J185</f>
        <v>6.3153500000000005</v>
      </c>
      <c r="K186" s="237"/>
    </row>
    <row r="187" spans="1:11">
      <c r="A187" s="238"/>
      <c r="B187" s="236"/>
      <c r="C187" s="162"/>
      <c r="D187" s="162"/>
      <c r="E187" s="162"/>
      <c r="F187" s="241"/>
      <c r="K187" s="237"/>
    </row>
    <row r="188" spans="1:11">
      <c r="A188" s="251" t="s">
        <v>51</v>
      </c>
      <c r="B188" s="373" t="s">
        <v>43</v>
      </c>
      <c r="C188" s="374"/>
      <c r="D188" s="374"/>
      <c r="E188" s="374"/>
      <c r="F188" s="374"/>
      <c r="G188" s="374"/>
      <c r="H188" s="374"/>
      <c r="I188" s="374"/>
      <c r="J188" s="374"/>
      <c r="K188" s="375"/>
    </row>
    <row r="189" spans="1:11" ht="27" customHeight="1">
      <c r="A189" s="271" t="s">
        <v>52</v>
      </c>
      <c r="B189" s="372" t="s">
        <v>435</v>
      </c>
      <c r="C189" s="372"/>
      <c r="D189" s="372"/>
      <c r="E189" s="372"/>
      <c r="F189" s="257" t="s">
        <v>59</v>
      </c>
      <c r="G189" s="213" t="s">
        <v>709</v>
      </c>
      <c r="H189" s="247" t="s">
        <v>155</v>
      </c>
      <c r="I189" s="236"/>
      <c r="K189" s="237"/>
    </row>
    <row r="190" spans="1:11">
      <c r="A190" s="238"/>
      <c r="B190" s="368" t="s">
        <v>324</v>
      </c>
      <c r="C190" s="369"/>
      <c r="D190" s="369"/>
      <c r="E190" s="369"/>
      <c r="F190" s="210">
        <f>F193</f>
        <v>5.0599999999999996</v>
      </c>
      <c r="G190" s="210">
        <v>3</v>
      </c>
      <c r="H190" s="211">
        <f>F190*G190</f>
        <v>15.18</v>
      </c>
      <c r="I190" s="211"/>
      <c r="K190" s="237"/>
    </row>
    <row r="191" spans="1:11">
      <c r="A191" s="238"/>
      <c r="K191" s="237"/>
    </row>
    <row r="192" spans="1:11">
      <c r="A192" s="233" t="s">
        <v>53</v>
      </c>
      <c r="B192" s="368" t="s">
        <v>486</v>
      </c>
      <c r="C192" s="368"/>
      <c r="D192" s="368"/>
      <c r="E192" s="368"/>
      <c r="F192" s="236" t="s">
        <v>59</v>
      </c>
      <c r="G192" s="236"/>
      <c r="H192" s="236"/>
      <c r="I192" s="236"/>
      <c r="K192" s="237"/>
    </row>
    <row r="193" spans="1:11">
      <c r="A193" s="238"/>
      <c r="B193" s="383" t="s">
        <v>164</v>
      </c>
      <c r="C193" s="372"/>
      <c r="D193" s="372"/>
      <c r="E193" s="372"/>
      <c r="F193" s="211">
        <v>5.0599999999999996</v>
      </c>
      <c r="G193" s="213"/>
      <c r="H193" s="213"/>
      <c r="I193" s="213"/>
      <c r="J193" s="272"/>
      <c r="K193" s="237"/>
    </row>
    <row r="194" spans="1:11">
      <c r="A194" s="238"/>
      <c r="B194" s="273"/>
      <c r="K194" s="237"/>
    </row>
    <row r="195" spans="1:11" ht="27.75" customHeight="1">
      <c r="A195" s="238" t="s">
        <v>658</v>
      </c>
      <c r="B195" s="372" t="s">
        <v>160</v>
      </c>
      <c r="C195" s="372"/>
      <c r="D195" s="372"/>
      <c r="E195" s="372"/>
      <c r="K195" s="237"/>
    </row>
    <row r="196" spans="1:11">
      <c r="A196" s="238"/>
      <c r="B196" s="234"/>
      <c r="C196" s="235"/>
      <c r="D196" s="235"/>
      <c r="E196" s="235"/>
      <c r="F196" s="257" t="s">
        <v>63</v>
      </c>
      <c r="G196" s="257" t="s">
        <v>600</v>
      </c>
      <c r="H196" t="s">
        <v>139</v>
      </c>
      <c r="K196" s="237"/>
    </row>
    <row r="197" spans="1:11">
      <c r="A197" s="238"/>
      <c r="B197" s="368" t="s">
        <v>616</v>
      </c>
      <c r="C197" s="369"/>
      <c r="D197" s="369"/>
      <c r="E197" s="369"/>
      <c r="F197" s="210">
        <v>14.75</v>
      </c>
      <c r="G197" s="210">
        <v>4</v>
      </c>
      <c r="H197" s="210">
        <f>F197*G197</f>
        <v>59</v>
      </c>
      <c r="I197" s="210"/>
      <c r="J197" s="210"/>
      <c r="K197" s="237"/>
    </row>
    <row r="198" spans="1:11">
      <c r="A198" s="238"/>
      <c r="B198" s="368" t="s">
        <v>617</v>
      </c>
      <c r="C198" s="369"/>
      <c r="D198" s="369"/>
      <c r="E198" s="369"/>
      <c r="F198" s="210">
        <v>7.25</v>
      </c>
      <c r="G198" s="210">
        <v>4</v>
      </c>
      <c r="H198" s="210">
        <f t="shared" ref="H198:H208" si="7">F198*G198</f>
        <v>29</v>
      </c>
      <c r="I198" s="210"/>
      <c r="J198" s="210"/>
      <c r="K198" s="237"/>
    </row>
    <row r="199" spans="1:11">
      <c r="A199" s="238"/>
      <c r="B199" s="368" t="s">
        <v>618</v>
      </c>
      <c r="C199" s="369"/>
      <c r="D199" s="369"/>
      <c r="E199" s="369"/>
      <c r="F199" s="210">
        <v>9.15</v>
      </c>
      <c r="G199" s="210">
        <v>4</v>
      </c>
      <c r="H199" s="210">
        <f t="shared" si="7"/>
        <v>36.6</v>
      </c>
      <c r="I199" s="210"/>
      <c r="J199" s="210"/>
      <c r="K199" s="237"/>
    </row>
    <row r="200" spans="1:11">
      <c r="A200" s="238"/>
      <c r="B200" s="368" t="s">
        <v>619</v>
      </c>
      <c r="C200" s="369"/>
      <c r="D200" s="369"/>
      <c r="E200" s="369"/>
      <c r="F200" s="210">
        <v>2.2999999999999998</v>
      </c>
      <c r="G200" s="210">
        <v>4</v>
      </c>
      <c r="H200" s="210">
        <f t="shared" si="7"/>
        <v>9.1999999999999993</v>
      </c>
      <c r="I200" s="210"/>
      <c r="J200" s="210"/>
      <c r="K200" s="237"/>
    </row>
    <row r="201" spans="1:11">
      <c r="A201" s="238"/>
      <c r="B201" s="368" t="s">
        <v>620</v>
      </c>
      <c r="C201" s="369"/>
      <c r="D201" s="369"/>
      <c r="E201" s="369"/>
      <c r="F201" s="243">
        <v>13.82</v>
      </c>
      <c r="G201" s="210">
        <v>4</v>
      </c>
      <c r="H201" s="210">
        <f t="shared" si="7"/>
        <v>55.28</v>
      </c>
      <c r="I201" s="210"/>
      <c r="J201" s="210"/>
      <c r="K201" s="237"/>
    </row>
    <row r="202" spans="1:11">
      <c r="A202" s="238"/>
      <c r="B202" s="368" t="s">
        <v>621</v>
      </c>
      <c r="C202" s="369"/>
      <c r="D202" s="369"/>
      <c r="E202" s="369"/>
      <c r="F202" s="210">
        <v>4.6500000000000004</v>
      </c>
      <c r="G202" s="210">
        <v>5</v>
      </c>
      <c r="H202" s="210">
        <f t="shared" si="7"/>
        <v>23.25</v>
      </c>
      <c r="I202" s="210"/>
      <c r="J202" s="210"/>
      <c r="K202" s="249"/>
    </row>
    <row r="203" spans="1:11">
      <c r="A203" s="238"/>
      <c r="B203" s="368" t="s">
        <v>622</v>
      </c>
      <c r="C203" s="369"/>
      <c r="D203" s="369"/>
      <c r="E203" s="369"/>
      <c r="F203" s="210">
        <v>4.25</v>
      </c>
      <c r="G203" s="210">
        <v>4</v>
      </c>
      <c r="H203" s="210">
        <f t="shared" si="7"/>
        <v>17</v>
      </c>
      <c r="I203" s="210"/>
      <c r="J203" s="210"/>
      <c r="K203" s="237"/>
    </row>
    <row r="204" spans="1:11">
      <c r="A204" s="238"/>
      <c r="B204" s="368" t="s">
        <v>623</v>
      </c>
      <c r="C204" s="369"/>
      <c r="D204" s="369"/>
      <c r="E204" s="369"/>
      <c r="F204" s="210">
        <v>4.25</v>
      </c>
      <c r="G204" s="210">
        <v>4</v>
      </c>
      <c r="H204" s="210">
        <f t="shared" si="7"/>
        <v>17</v>
      </c>
      <c r="I204" s="210"/>
      <c r="J204" s="210"/>
      <c r="K204" s="237"/>
    </row>
    <row r="205" spans="1:11">
      <c r="A205" s="238"/>
      <c r="B205" s="368" t="s">
        <v>624</v>
      </c>
      <c r="C205" s="369"/>
      <c r="D205" s="369"/>
      <c r="E205" s="369"/>
      <c r="F205" s="210">
        <v>4.6500000000000004</v>
      </c>
      <c r="G205" s="210">
        <v>5</v>
      </c>
      <c r="H205" s="210">
        <f t="shared" si="7"/>
        <v>23.25</v>
      </c>
      <c r="I205" s="210"/>
      <c r="J205" s="210"/>
      <c r="K205" s="237"/>
    </row>
    <row r="206" spans="1:11">
      <c r="A206" s="238"/>
      <c r="B206" s="368" t="s">
        <v>625</v>
      </c>
      <c r="C206" s="369"/>
      <c r="D206" s="369"/>
      <c r="E206" s="369"/>
      <c r="F206" s="210">
        <v>6.15</v>
      </c>
      <c r="G206" s="210">
        <v>4</v>
      </c>
      <c r="H206" s="210">
        <f t="shared" si="7"/>
        <v>24.6</v>
      </c>
      <c r="I206" s="210"/>
      <c r="J206" s="210"/>
      <c r="K206" s="237"/>
    </row>
    <row r="207" spans="1:11">
      <c r="A207" s="238"/>
      <c r="B207" s="368" t="s">
        <v>626</v>
      </c>
      <c r="C207" s="369"/>
      <c r="D207" s="369"/>
      <c r="E207" s="369"/>
      <c r="F207" s="210">
        <v>6.15</v>
      </c>
      <c r="G207" s="210">
        <v>4</v>
      </c>
      <c r="H207" s="210">
        <f t="shared" si="7"/>
        <v>24.6</v>
      </c>
      <c r="I207" s="210"/>
      <c r="J207" s="210"/>
      <c r="K207" s="237"/>
    </row>
    <row r="208" spans="1:11">
      <c r="A208" s="238"/>
      <c r="B208" s="368" t="s">
        <v>627</v>
      </c>
      <c r="C208" s="369"/>
      <c r="D208" s="369"/>
      <c r="E208" s="369"/>
      <c r="F208" s="243">
        <v>2.75</v>
      </c>
      <c r="G208" s="210">
        <v>4</v>
      </c>
      <c r="H208" s="210">
        <f t="shared" si="7"/>
        <v>11</v>
      </c>
      <c r="I208" s="210"/>
      <c r="J208" s="210"/>
      <c r="K208" s="237"/>
    </row>
    <row r="209" spans="1:13">
      <c r="A209" s="238"/>
      <c r="F209" s="365" t="s">
        <v>597</v>
      </c>
      <c r="G209" s="365"/>
      <c r="H209" s="212">
        <f>SUM(H197:H208)</f>
        <v>329.78000000000003</v>
      </c>
      <c r="I209" s="254"/>
      <c r="K209" s="237"/>
    </row>
    <row r="210" spans="1:13">
      <c r="A210" s="238"/>
      <c r="F210" s="253"/>
      <c r="G210" s="254"/>
      <c r="H210" s="254"/>
      <c r="I210" s="254"/>
      <c r="J210" s="212"/>
      <c r="K210" s="237"/>
    </row>
    <row r="211" spans="1:13" ht="30">
      <c r="A211" s="233"/>
      <c r="B211" s="22"/>
      <c r="C211" s="22"/>
      <c r="D211" s="22"/>
      <c r="E211" s="22"/>
      <c r="F211" s="244" t="s">
        <v>699</v>
      </c>
      <c r="G211" s="244" t="s">
        <v>700</v>
      </c>
      <c r="H211" s="244" t="s">
        <v>701</v>
      </c>
      <c r="I211" s="257" t="s">
        <v>139</v>
      </c>
      <c r="J211" s="236"/>
      <c r="K211" s="237"/>
    </row>
    <row r="212" spans="1:13" ht="45" customHeight="1">
      <c r="A212" s="238"/>
      <c r="B212" s="383" t="s">
        <v>703</v>
      </c>
      <c r="C212" s="372"/>
      <c r="D212" s="372"/>
      <c r="E212" s="372"/>
      <c r="F212" s="245">
        <v>3</v>
      </c>
      <c r="G212" s="245">
        <v>6</v>
      </c>
      <c r="H212" s="245">
        <v>9</v>
      </c>
      <c r="I212" s="245">
        <f>F212*G212*H212</f>
        <v>162</v>
      </c>
      <c r="J212" s="210"/>
      <c r="K212" s="237"/>
    </row>
    <row r="213" spans="1:13">
      <c r="A213" s="238"/>
      <c r="B213" s="383" t="s">
        <v>702</v>
      </c>
      <c r="C213" s="372"/>
      <c r="D213" s="372"/>
      <c r="E213" s="372"/>
      <c r="F213" s="245">
        <v>4.5</v>
      </c>
      <c r="G213" s="245">
        <v>6</v>
      </c>
      <c r="H213" s="245">
        <v>5</v>
      </c>
      <c r="I213" s="245">
        <f>F213*G213*H213</f>
        <v>135</v>
      </c>
      <c r="J213" s="210"/>
      <c r="K213" s="237"/>
    </row>
    <row r="214" spans="1:13">
      <c r="A214" s="238"/>
      <c r="B214" s="383" t="s">
        <v>704</v>
      </c>
      <c r="C214" s="372"/>
      <c r="D214" s="372"/>
      <c r="E214" s="372"/>
      <c r="F214" s="245">
        <v>4.9000000000000004</v>
      </c>
      <c r="G214" s="245">
        <v>6</v>
      </c>
      <c r="H214" s="245">
        <v>3</v>
      </c>
      <c r="I214" s="245">
        <f>F214*G214*H214</f>
        <v>88.2</v>
      </c>
      <c r="J214" s="210"/>
      <c r="K214" s="237"/>
    </row>
    <row r="215" spans="1:13">
      <c r="A215" s="238"/>
      <c r="B215" s="234"/>
      <c r="C215" s="235"/>
      <c r="D215" s="235"/>
      <c r="E215" s="235"/>
      <c r="F215" s="365" t="s">
        <v>597</v>
      </c>
      <c r="G215" s="376"/>
      <c r="H215" s="376"/>
      <c r="I215" s="210">
        <f>SUM(I212:I214)</f>
        <v>385.2</v>
      </c>
      <c r="K215" s="237"/>
    </row>
    <row r="216" spans="1:13">
      <c r="A216" s="238"/>
      <c r="F216" s="379" t="s">
        <v>629</v>
      </c>
      <c r="G216" s="377"/>
      <c r="H216" s="377"/>
      <c r="I216" s="243">
        <f>(H209+I215)</f>
        <v>714.98</v>
      </c>
      <c r="K216" s="237"/>
    </row>
    <row r="217" spans="1:13">
      <c r="A217" s="238"/>
      <c r="B217" s="234"/>
      <c r="C217" s="235"/>
      <c r="D217" s="235"/>
      <c r="E217" s="235"/>
      <c r="F217" s="253"/>
      <c r="G217" s="254"/>
      <c r="H217" s="254" t="s">
        <v>628</v>
      </c>
      <c r="I217" s="261">
        <v>0.61699999999999999</v>
      </c>
      <c r="K217" s="237"/>
    </row>
    <row r="218" spans="1:13">
      <c r="A218" s="238"/>
      <c r="B218" s="234"/>
      <c r="C218" s="235"/>
      <c r="D218" s="235"/>
      <c r="E218" s="235"/>
      <c r="F218" s="253"/>
      <c r="G218" s="376" t="s">
        <v>630</v>
      </c>
      <c r="H218" s="376"/>
      <c r="I218" s="212">
        <f>I216*I217*1.1</f>
        <v>485.25692600000002</v>
      </c>
      <c r="J218" s="366" t="s">
        <v>631</v>
      </c>
      <c r="K218" s="367"/>
    </row>
    <row r="219" spans="1:13">
      <c r="A219" s="238"/>
      <c r="I219" s="211"/>
      <c r="K219" s="237"/>
    </row>
    <row r="220" spans="1:13">
      <c r="A220" s="238"/>
      <c r="G220" s="211"/>
      <c r="K220" s="237"/>
    </row>
    <row r="221" spans="1:13" ht="27" customHeight="1">
      <c r="A221" s="238" t="s">
        <v>659</v>
      </c>
      <c r="B221" s="372" t="s">
        <v>161</v>
      </c>
      <c r="C221" s="372"/>
      <c r="D221" s="372"/>
      <c r="E221" s="372"/>
      <c r="K221" s="237"/>
    </row>
    <row r="222" spans="1:13" ht="30">
      <c r="A222" s="238"/>
      <c r="B222" s="370"/>
      <c r="C222" s="370"/>
      <c r="D222" s="370"/>
      <c r="E222" s="370"/>
      <c r="F222" s="248" t="s">
        <v>680</v>
      </c>
      <c r="G222" s="263" t="s">
        <v>677</v>
      </c>
      <c r="H222" s="263" t="s">
        <v>678</v>
      </c>
      <c r="I222" s="263" t="s">
        <v>679</v>
      </c>
      <c r="J222" s="257" t="s">
        <v>676</v>
      </c>
      <c r="K222" s="237"/>
      <c r="M222" s="149"/>
    </row>
    <row r="223" spans="1:13">
      <c r="A223" s="238"/>
      <c r="B223" s="368" t="s">
        <v>322</v>
      </c>
      <c r="C223" s="368"/>
      <c r="D223" s="368"/>
      <c r="E223" s="368"/>
      <c r="F223" s="368"/>
      <c r="G223" s="210"/>
      <c r="H223" s="210" t="s">
        <v>681</v>
      </c>
      <c r="I223" s="210"/>
      <c r="J223" s="210"/>
      <c r="K223" s="237"/>
    </row>
    <row r="224" spans="1:13">
      <c r="A224" s="238"/>
      <c r="B224" s="368" t="s">
        <v>616</v>
      </c>
      <c r="C224" s="369"/>
      <c r="D224" s="369"/>
      <c r="E224" s="369"/>
      <c r="F224" s="210">
        <v>14.75</v>
      </c>
      <c r="G224" s="210">
        <v>0.15</v>
      </c>
      <c r="H224" s="264">
        <f>ROUND((F224/G224)+1,0)</f>
        <v>99</v>
      </c>
      <c r="I224" s="210">
        <v>0.66</v>
      </c>
      <c r="J224" s="210">
        <f>H224*I224</f>
        <v>65.34</v>
      </c>
      <c r="K224" s="237"/>
    </row>
    <row r="225" spans="1:13">
      <c r="A225" s="238"/>
      <c r="B225" s="368" t="s">
        <v>617</v>
      </c>
      <c r="C225" s="369"/>
      <c r="D225" s="369"/>
      <c r="E225" s="369"/>
      <c r="F225" s="210">
        <v>7.25</v>
      </c>
      <c r="G225" s="210">
        <v>0.15</v>
      </c>
      <c r="H225" s="264">
        <f t="shared" ref="H225:H235" si="8">ROUND((F225/G225)+1,0)</f>
        <v>49</v>
      </c>
      <c r="I225" s="210">
        <v>0.66</v>
      </c>
      <c r="J225" s="210">
        <f t="shared" ref="J225:J235" si="9">H225*I225</f>
        <v>32.340000000000003</v>
      </c>
      <c r="K225" s="237"/>
      <c r="M225" s="149"/>
    </row>
    <row r="226" spans="1:13">
      <c r="A226" s="238"/>
      <c r="B226" s="368" t="s">
        <v>618</v>
      </c>
      <c r="C226" s="369"/>
      <c r="D226" s="369"/>
      <c r="E226" s="369"/>
      <c r="F226" s="210">
        <v>9.15</v>
      </c>
      <c r="G226" s="210">
        <v>0.15</v>
      </c>
      <c r="H226" s="264">
        <f t="shared" si="8"/>
        <v>62</v>
      </c>
      <c r="I226" s="210">
        <v>0.66</v>
      </c>
      <c r="J226" s="210">
        <f t="shared" si="9"/>
        <v>40.92</v>
      </c>
      <c r="K226" s="237"/>
    </row>
    <row r="227" spans="1:13">
      <c r="A227" s="238"/>
      <c r="B227" s="368" t="s">
        <v>619</v>
      </c>
      <c r="C227" s="369"/>
      <c r="D227" s="369"/>
      <c r="E227" s="369"/>
      <c r="F227" s="210">
        <v>2.2999999999999998</v>
      </c>
      <c r="G227" s="210">
        <v>0.15</v>
      </c>
      <c r="H227" s="264">
        <f t="shared" si="8"/>
        <v>16</v>
      </c>
      <c r="I227" s="210">
        <v>0.66</v>
      </c>
      <c r="J227" s="210">
        <f t="shared" si="9"/>
        <v>10.56</v>
      </c>
      <c r="K227" s="237"/>
    </row>
    <row r="228" spans="1:13">
      <c r="A228" s="238"/>
      <c r="B228" s="368" t="s">
        <v>620</v>
      </c>
      <c r="C228" s="369"/>
      <c r="D228" s="369"/>
      <c r="E228" s="369"/>
      <c r="F228" s="243">
        <v>13.82</v>
      </c>
      <c r="G228" s="210">
        <v>0.15</v>
      </c>
      <c r="H228" s="264">
        <f t="shared" si="8"/>
        <v>93</v>
      </c>
      <c r="I228" s="210">
        <v>0.66</v>
      </c>
      <c r="J228" s="210">
        <f t="shared" si="9"/>
        <v>61.38</v>
      </c>
      <c r="K228" s="237"/>
    </row>
    <row r="229" spans="1:13">
      <c r="A229" s="238"/>
      <c r="B229" s="368" t="s">
        <v>621</v>
      </c>
      <c r="C229" s="369"/>
      <c r="D229" s="369"/>
      <c r="E229" s="369"/>
      <c r="F229" s="210">
        <v>4.6500000000000004</v>
      </c>
      <c r="G229" s="210">
        <v>0.15</v>
      </c>
      <c r="H229" s="264">
        <f t="shared" si="8"/>
        <v>32</v>
      </c>
      <c r="I229" s="210">
        <v>0.66</v>
      </c>
      <c r="J229" s="210">
        <f t="shared" si="9"/>
        <v>21.12</v>
      </c>
      <c r="K229" s="249"/>
    </row>
    <row r="230" spans="1:13">
      <c r="A230" s="238"/>
      <c r="B230" s="368" t="s">
        <v>622</v>
      </c>
      <c r="C230" s="369"/>
      <c r="D230" s="369"/>
      <c r="E230" s="369"/>
      <c r="F230" s="210">
        <v>4.25</v>
      </c>
      <c r="G230" s="210">
        <v>0.15</v>
      </c>
      <c r="H230" s="264">
        <f t="shared" si="8"/>
        <v>29</v>
      </c>
      <c r="I230" s="210">
        <v>0.66</v>
      </c>
      <c r="J230" s="210">
        <f t="shared" si="9"/>
        <v>19.14</v>
      </c>
      <c r="K230" s="237"/>
    </row>
    <row r="231" spans="1:13">
      <c r="A231" s="238"/>
      <c r="B231" s="368" t="s">
        <v>623</v>
      </c>
      <c r="C231" s="369"/>
      <c r="D231" s="369"/>
      <c r="E231" s="369"/>
      <c r="F231" s="210">
        <v>4.25</v>
      </c>
      <c r="G231" s="210">
        <v>0.15</v>
      </c>
      <c r="H231" s="264">
        <f t="shared" si="8"/>
        <v>29</v>
      </c>
      <c r="I231" s="210">
        <v>0.66</v>
      </c>
      <c r="J231" s="210">
        <f t="shared" si="9"/>
        <v>19.14</v>
      </c>
      <c r="K231" s="237"/>
    </row>
    <row r="232" spans="1:13">
      <c r="A232" s="238"/>
      <c r="B232" s="368" t="s">
        <v>624</v>
      </c>
      <c r="C232" s="369"/>
      <c r="D232" s="369"/>
      <c r="E232" s="369"/>
      <c r="F232" s="210">
        <v>4.6500000000000004</v>
      </c>
      <c r="G232" s="210">
        <v>0.15</v>
      </c>
      <c r="H232" s="264">
        <f t="shared" si="8"/>
        <v>32</v>
      </c>
      <c r="I232" s="210">
        <v>0.66</v>
      </c>
      <c r="J232" s="210">
        <f t="shared" si="9"/>
        <v>21.12</v>
      </c>
      <c r="K232" s="237"/>
    </row>
    <row r="233" spans="1:13">
      <c r="A233" s="238"/>
      <c r="B233" s="368" t="s">
        <v>625</v>
      </c>
      <c r="C233" s="369"/>
      <c r="D233" s="369"/>
      <c r="E233" s="369"/>
      <c r="F233" s="210">
        <v>6.15</v>
      </c>
      <c r="G233" s="210">
        <v>0.15</v>
      </c>
      <c r="H233" s="264">
        <f t="shared" si="8"/>
        <v>42</v>
      </c>
      <c r="I233" s="210">
        <v>0.66</v>
      </c>
      <c r="J233" s="210">
        <f t="shared" si="9"/>
        <v>27.720000000000002</v>
      </c>
      <c r="K233" s="237"/>
    </row>
    <row r="234" spans="1:13">
      <c r="A234" s="238"/>
      <c r="B234" s="368" t="s">
        <v>626</v>
      </c>
      <c r="C234" s="369"/>
      <c r="D234" s="369"/>
      <c r="E234" s="369"/>
      <c r="F234" s="210">
        <v>6.15</v>
      </c>
      <c r="G234" s="210">
        <v>0.15</v>
      </c>
      <c r="H234" s="264">
        <f t="shared" si="8"/>
        <v>42</v>
      </c>
      <c r="I234" s="210">
        <v>0.66</v>
      </c>
      <c r="J234" s="210">
        <f t="shared" si="9"/>
        <v>27.720000000000002</v>
      </c>
      <c r="K234" s="237"/>
    </row>
    <row r="235" spans="1:13">
      <c r="A235" s="238"/>
      <c r="B235" s="368" t="s">
        <v>627</v>
      </c>
      <c r="C235" s="369"/>
      <c r="D235" s="369"/>
      <c r="E235" s="369"/>
      <c r="F235" s="243">
        <v>2.75</v>
      </c>
      <c r="G235" s="210">
        <v>0.15</v>
      </c>
      <c r="H235" s="264">
        <f t="shared" si="8"/>
        <v>19</v>
      </c>
      <c r="I235" s="210">
        <v>0.66</v>
      </c>
      <c r="J235" s="210">
        <f t="shared" si="9"/>
        <v>12.540000000000001</v>
      </c>
      <c r="K235" s="237"/>
    </row>
    <row r="236" spans="1:13">
      <c r="A236" s="238"/>
      <c r="G236" s="149"/>
      <c r="H236" s="149"/>
      <c r="I236" s="209" t="s">
        <v>597</v>
      </c>
      <c r="J236" s="212">
        <f>SUM(J224:J235)</f>
        <v>359.04000000000008</v>
      </c>
      <c r="K236" s="237"/>
    </row>
    <row r="237" spans="1:13">
      <c r="A237" s="238"/>
      <c r="G237" s="149"/>
      <c r="H237" s="149"/>
      <c r="I237" s="209"/>
      <c r="J237" s="212"/>
      <c r="K237" s="237"/>
    </row>
    <row r="238" spans="1:13" ht="30">
      <c r="A238" s="233"/>
      <c r="B238" s="22" t="s">
        <v>323</v>
      </c>
      <c r="C238" s="22"/>
      <c r="D238" s="22"/>
      <c r="E238" s="22"/>
      <c r="F238" s="248" t="s">
        <v>693</v>
      </c>
      <c r="G238" s="263" t="s">
        <v>677</v>
      </c>
      <c r="H238" s="263" t="s">
        <v>678</v>
      </c>
      <c r="I238" s="263" t="s">
        <v>679</v>
      </c>
      <c r="J238" s="263" t="s">
        <v>694</v>
      </c>
      <c r="K238" s="265" t="s">
        <v>676</v>
      </c>
    </row>
    <row r="239" spans="1:13" ht="51.75" customHeight="1">
      <c r="A239" s="238"/>
      <c r="B239" s="383" t="s">
        <v>695</v>
      </c>
      <c r="C239" s="372"/>
      <c r="D239" s="372"/>
      <c r="E239" s="372"/>
      <c r="F239" s="245">
        <v>3</v>
      </c>
      <c r="G239" s="245">
        <v>0.15</v>
      </c>
      <c r="H239" s="245">
        <f>F239/G239</f>
        <v>20</v>
      </c>
      <c r="I239" s="245">
        <v>0.66</v>
      </c>
      <c r="J239" s="213">
        <v>15</v>
      </c>
      <c r="K239" s="249">
        <f>I239*J239*H239</f>
        <v>198</v>
      </c>
    </row>
    <row r="240" spans="1:13">
      <c r="A240" s="238"/>
      <c r="B240" s="383" t="s">
        <v>696</v>
      </c>
      <c r="C240" s="372"/>
      <c r="D240" s="372"/>
      <c r="E240" s="372"/>
      <c r="F240" s="245">
        <v>3</v>
      </c>
      <c r="G240" s="245">
        <v>0.15</v>
      </c>
      <c r="H240" s="245">
        <f>F240/G240</f>
        <v>20</v>
      </c>
      <c r="I240" s="243">
        <v>0.82</v>
      </c>
      <c r="J240" s="210">
        <v>2</v>
      </c>
      <c r="K240" s="249">
        <f>I240*J240*H240</f>
        <v>32.799999999999997</v>
      </c>
    </row>
    <row r="241" spans="1:11">
      <c r="A241" s="238"/>
      <c r="B241" s="234"/>
      <c r="C241" s="235"/>
      <c r="D241" s="235"/>
      <c r="E241" s="235"/>
      <c r="G241" s="149"/>
      <c r="H241" s="149"/>
      <c r="I241" s="254"/>
      <c r="J241" s="253" t="s">
        <v>597</v>
      </c>
      <c r="K241" s="249">
        <f>SUM(K239:K240)</f>
        <v>230.8</v>
      </c>
    </row>
    <row r="242" spans="1:11">
      <c r="A242" s="238"/>
      <c r="I242" s="240"/>
      <c r="J242" s="239" t="s">
        <v>629</v>
      </c>
      <c r="K242" s="267">
        <f>(J236+K241)</f>
        <v>589.84000000000015</v>
      </c>
    </row>
    <row r="243" spans="1:11">
      <c r="A243" s="238"/>
      <c r="B243" s="234"/>
      <c r="C243" s="235"/>
      <c r="D243" s="235"/>
      <c r="E243" s="235"/>
      <c r="F243" s="253"/>
      <c r="G243" s="254"/>
      <c r="I243" s="254"/>
      <c r="J243" s="254" t="s">
        <v>628</v>
      </c>
      <c r="K243" s="274">
        <v>0.154</v>
      </c>
    </row>
    <row r="244" spans="1:11">
      <c r="A244" s="238"/>
      <c r="B244" s="234"/>
      <c r="C244" s="235"/>
      <c r="D244" s="235"/>
      <c r="E244" s="235"/>
      <c r="F244" s="253"/>
      <c r="I244" s="376" t="s">
        <v>710</v>
      </c>
      <c r="J244" s="376"/>
      <c r="K244" s="275">
        <f>K242*K243*1.1</f>
        <v>99.918896000000032</v>
      </c>
    </row>
    <row r="245" spans="1:11">
      <c r="A245" s="238"/>
      <c r="I245" s="211"/>
      <c r="J245" s="366" t="s">
        <v>631</v>
      </c>
      <c r="K245" s="367"/>
    </row>
    <row r="246" spans="1:11">
      <c r="A246" s="238"/>
      <c r="G246" s="211"/>
      <c r="K246" s="237"/>
    </row>
    <row r="247" spans="1:11">
      <c r="A247" s="233" t="s">
        <v>660</v>
      </c>
      <c r="B247" s="370" t="s">
        <v>162</v>
      </c>
      <c r="C247" s="371"/>
      <c r="D247" s="371"/>
      <c r="E247" s="371"/>
      <c r="F247" s="236" t="s">
        <v>154</v>
      </c>
      <c r="G247" s="236" t="s">
        <v>64</v>
      </c>
      <c r="H247" s="236" t="s">
        <v>67</v>
      </c>
      <c r="I247" s="236" t="s">
        <v>121</v>
      </c>
      <c r="J247" s="236" t="s">
        <v>68</v>
      </c>
      <c r="K247" s="237"/>
    </row>
    <row r="248" spans="1:11">
      <c r="A248" s="238"/>
      <c r="B248" s="368" t="s">
        <v>434</v>
      </c>
      <c r="C248" s="368"/>
      <c r="D248" s="368"/>
      <c r="E248" s="368"/>
      <c r="F248" s="368"/>
      <c r="G248" s="210"/>
      <c r="H248" s="210"/>
      <c r="I248" s="210"/>
      <c r="J248" s="210"/>
      <c r="K248" s="237"/>
    </row>
    <row r="249" spans="1:11">
      <c r="A249" s="238"/>
      <c r="B249" s="368" t="s">
        <v>325</v>
      </c>
      <c r="C249" s="369"/>
      <c r="D249" s="369"/>
      <c r="E249" s="369"/>
      <c r="F249" s="210">
        <v>14.75</v>
      </c>
      <c r="G249" s="210"/>
      <c r="H249" s="210">
        <v>0.3</v>
      </c>
      <c r="I249" s="210">
        <v>2</v>
      </c>
      <c r="J249" s="210">
        <f>F249*H249*I249</f>
        <v>8.85</v>
      </c>
      <c r="K249" s="237"/>
    </row>
    <row r="250" spans="1:11">
      <c r="A250" s="238"/>
      <c r="B250" s="368" t="s">
        <v>326</v>
      </c>
      <c r="C250" s="369"/>
      <c r="D250" s="369"/>
      <c r="E250" s="369"/>
      <c r="F250" s="210">
        <v>7.25</v>
      </c>
      <c r="G250" s="210"/>
      <c r="H250" s="210">
        <v>0.3</v>
      </c>
      <c r="I250" s="210">
        <v>2</v>
      </c>
      <c r="J250" s="210">
        <f t="shared" ref="J250:J260" si="10">F250*H250*I250</f>
        <v>4.3499999999999996</v>
      </c>
      <c r="K250" s="237"/>
    </row>
    <row r="251" spans="1:11">
      <c r="A251" s="238"/>
      <c r="B251" s="368" t="s">
        <v>327</v>
      </c>
      <c r="C251" s="369"/>
      <c r="D251" s="369"/>
      <c r="E251" s="369"/>
      <c r="F251" s="210">
        <v>9.15</v>
      </c>
      <c r="G251" s="210"/>
      <c r="H251" s="210">
        <v>0.3</v>
      </c>
      <c r="I251" s="210">
        <v>2</v>
      </c>
      <c r="J251" s="210">
        <f t="shared" si="10"/>
        <v>5.49</v>
      </c>
      <c r="K251" s="237"/>
    </row>
    <row r="252" spans="1:11">
      <c r="A252" s="238"/>
      <c r="B252" s="368" t="s">
        <v>328</v>
      </c>
      <c r="C252" s="369"/>
      <c r="D252" s="369"/>
      <c r="E252" s="369"/>
      <c r="F252" s="210">
        <v>2.2999999999999998</v>
      </c>
      <c r="G252" s="210"/>
      <c r="H252" s="210">
        <v>0.3</v>
      </c>
      <c r="I252" s="210">
        <v>2</v>
      </c>
      <c r="J252" s="210">
        <f t="shared" si="10"/>
        <v>1.38</v>
      </c>
      <c r="K252" s="237"/>
    </row>
    <row r="253" spans="1:11">
      <c r="A253" s="238"/>
      <c r="B253" s="368" t="s">
        <v>329</v>
      </c>
      <c r="C253" s="369"/>
      <c r="D253" s="369"/>
      <c r="E253" s="369"/>
      <c r="F253" s="243">
        <v>13.82</v>
      </c>
      <c r="G253" s="210"/>
      <c r="H253" s="210">
        <v>0.3</v>
      </c>
      <c r="I253" s="210">
        <v>2</v>
      </c>
      <c r="J253" s="210">
        <f t="shared" si="10"/>
        <v>8.2919999999999998</v>
      </c>
      <c r="K253" s="237"/>
    </row>
    <row r="254" spans="1:11">
      <c r="A254" s="238"/>
      <c r="B254" s="368" t="s">
        <v>330</v>
      </c>
      <c r="C254" s="369"/>
      <c r="D254" s="369"/>
      <c r="E254" s="369"/>
      <c r="F254" s="210">
        <v>4.6500000000000004</v>
      </c>
      <c r="G254" s="210"/>
      <c r="H254" s="210">
        <v>0.4</v>
      </c>
      <c r="I254" s="210">
        <v>2</v>
      </c>
      <c r="J254" s="210">
        <f t="shared" si="10"/>
        <v>3.7200000000000006</v>
      </c>
      <c r="K254" s="249"/>
    </row>
    <row r="255" spans="1:11">
      <c r="A255" s="238"/>
      <c r="B255" s="368" t="s">
        <v>331</v>
      </c>
      <c r="C255" s="369"/>
      <c r="D255" s="369"/>
      <c r="E255" s="369"/>
      <c r="F255" s="210">
        <v>4.25</v>
      </c>
      <c r="G255" s="210"/>
      <c r="H255" s="210">
        <v>0.3</v>
      </c>
      <c r="I255" s="210">
        <v>2</v>
      </c>
      <c r="J255" s="210">
        <f t="shared" si="10"/>
        <v>2.5499999999999998</v>
      </c>
      <c r="K255" s="237"/>
    </row>
    <row r="256" spans="1:11">
      <c r="A256" s="238"/>
      <c r="B256" s="368" t="s">
        <v>332</v>
      </c>
      <c r="C256" s="369"/>
      <c r="D256" s="369"/>
      <c r="E256" s="369"/>
      <c r="F256" s="210">
        <v>4.25</v>
      </c>
      <c r="G256" s="210"/>
      <c r="H256" s="210">
        <v>0.3</v>
      </c>
      <c r="I256" s="210">
        <v>2</v>
      </c>
      <c r="J256" s="210">
        <f t="shared" si="10"/>
        <v>2.5499999999999998</v>
      </c>
      <c r="K256" s="237"/>
    </row>
    <row r="257" spans="1:11">
      <c r="A257" s="238"/>
      <c r="B257" s="368" t="s">
        <v>333</v>
      </c>
      <c r="C257" s="369"/>
      <c r="D257" s="369"/>
      <c r="E257" s="369"/>
      <c r="F257" s="210">
        <v>4.6500000000000004</v>
      </c>
      <c r="G257" s="210"/>
      <c r="H257" s="210">
        <v>0.4</v>
      </c>
      <c r="I257" s="210">
        <v>2</v>
      </c>
      <c r="J257" s="210">
        <f t="shared" si="10"/>
        <v>3.7200000000000006</v>
      </c>
      <c r="K257" s="237"/>
    </row>
    <row r="258" spans="1:11">
      <c r="A258" s="238"/>
      <c r="B258" s="368" t="s">
        <v>334</v>
      </c>
      <c r="C258" s="369"/>
      <c r="D258" s="369"/>
      <c r="E258" s="369"/>
      <c r="F258" s="210">
        <v>6.15</v>
      </c>
      <c r="G258" s="210"/>
      <c r="H258" s="210">
        <v>0.3</v>
      </c>
      <c r="I258" s="210">
        <v>2</v>
      </c>
      <c r="J258" s="210">
        <f t="shared" si="10"/>
        <v>3.69</v>
      </c>
      <c r="K258" s="237"/>
    </row>
    <row r="259" spans="1:11">
      <c r="A259" s="238"/>
      <c r="B259" s="368" t="s">
        <v>335</v>
      </c>
      <c r="C259" s="369"/>
      <c r="D259" s="369"/>
      <c r="E259" s="369"/>
      <c r="F259" s="210">
        <v>6.15</v>
      </c>
      <c r="G259" s="210"/>
      <c r="H259" s="210">
        <v>0.3</v>
      </c>
      <c r="I259" s="210">
        <v>2</v>
      </c>
      <c r="J259" s="210">
        <f t="shared" si="10"/>
        <v>3.69</v>
      </c>
      <c r="K259" s="237"/>
    </row>
    <row r="260" spans="1:11">
      <c r="A260" s="238"/>
      <c r="B260" s="368" t="s">
        <v>336</v>
      </c>
      <c r="C260" s="369"/>
      <c r="D260" s="369"/>
      <c r="E260" s="369"/>
      <c r="F260" s="243">
        <v>2.75</v>
      </c>
      <c r="G260" s="210"/>
      <c r="H260" s="210">
        <v>0.3</v>
      </c>
      <c r="I260" s="210">
        <v>2</v>
      </c>
      <c r="J260" s="210">
        <f t="shared" si="10"/>
        <v>1.65</v>
      </c>
      <c r="K260" s="237"/>
    </row>
    <row r="261" spans="1:11">
      <c r="A261" s="238"/>
      <c r="F261" s="365" t="s">
        <v>122</v>
      </c>
      <c r="G261" s="376"/>
      <c r="H261" s="376"/>
      <c r="I261" s="254"/>
      <c r="J261" s="212">
        <f>SUM(J249:J259)</f>
        <v>48.281999999999982</v>
      </c>
      <c r="K261" s="237"/>
    </row>
    <row r="262" spans="1:11">
      <c r="A262" s="233"/>
      <c r="B262" s="22" t="s">
        <v>457</v>
      </c>
      <c r="C262" s="22"/>
      <c r="D262" s="22"/>
      <c r="E262" s="22"/>
      <c r="F262" s="236" t="s">
        <v>64</v>
      </c>
      <c r="G262" s="236" t="s">
        <v>64</v>
      </c>
      <c r="H262" s="236" t="s">
        <v>63</v>
      </c>
      <c r="I262" s="236" t="s">
        <v>121</v>
      </c>
      <c r="J262" s="236" t="s">
        <v>71</v>
      </c>
      <c r="K262" s="276" t="s">
        <v>414</v>
      </c>
    </row>
    <row r="263" spans="1:11" ht="42.75" customHeight="1">
      <c r="A263" s="238"/>
      <c r="B263" s="383" t="s">
        <v>697</v>
      </c>
      <c r="C263" s="372"/>
      <c r="D263" s="372"/>
      <c r="E263" s="372"/>
      <c r="F263" s="245">
        <v>0.13</v>
      </c>
      <c r="G263" s="245">
        <v>0.3</v>
      </c>
      <c r="H263" s="245">
        <v>3</v>
      </c>
      <c r="I263" s="213">
        <v>2</v>
      </c>
      <c r="J263" s="245">
        <v>15</v>
      </c>
      <c r="K263" s="277">
        <f>((F263+G263)*2)*H263*J263</f>
        <v>38.700000000000003</v>
      </c>
    </row>
    <row r="264" spans="1:11">
      <c r="A264" s="238"/>
      <c r="B264" s="368" t="s">
        <v>698</v>
      </c>
      <c r="C264" s="369"/>
      <c r="D264" s="369"/>
      <c r="E264" s="369"/>
      <c r="F264" s="245">
        <v>0.13</v>
      </c>
      <c r="G264" s="245">
        <v>0.3</v>
      </c>
      <c r="H264" s="245">
        <v>3</v>
      </c>
      <c r="I264" s="213">
        <v>2</v>
      </c>
      <c r="J264" s="245">
        <v>2</v>
      </c>
      <c r="K264" s="277">
        <f>((F264+G264)*2)*H264*J264</f>
        <v>5.16</v>
      </c>
    </row>
    <row r="265" spans="1:11">
      <c r="A265" s="238"/>
      <c r="B265" s="234"/>
      <c r="C265" s="235"/>
      <c r="D265" s="235"/>
      <c r="E265" s="235"/>
      <c r="G265" s="149"/>
      <c r="H265" s="149"/>
      <c r="I265" s="254"/>
      <c r="J265" s="253" t="s">
        <v>122</v>
      </c>
      <c r="K265" s="275">
        <f>ROUND(SUM(K263:K264),2)</f>
        <v>43.86</v>
      </c>
    </row>
    <row r="266" spans="1:11">
      <c r="A266" s="238"/>
      <c r="I266" s="240"/>
      <c r="J266" s="239" t="s">
        <v>319</v>
      </c>
      <c r="K266" s="269">
        <f>J261+K265</f>
        <v>92.141999999999982</v>
      </c>
    </row>
    <row r="267" spans="1:11">
      <c r="A267" s="238"/>
      <c r="G267" s="211"/>
      <c r="K267" s="237"/>
    </row>
    <row r="268" spans="1:11">
      <c r="A268" s="271" t="s">
        <v>661</v>
      </c>
      <c r="B268" s="383" t="s">
        <v>568</v>
      </c>
      <c r="C268" s="372"/>
      <c r="D268" s="372"/>
      <c r="E268" s="372"/>
      <c r="F268" s="236" t="s">
        <v>154</v>
      </c>
      <c r="G268" s="236" t="s">
        <v>64</v>
      </c>
      <c r="H268" s="236" t="s">
        <v>67</v>
      </c>
      <c r="I268" s="247" t="s">
        <v>163</v>
      </c>
      <c r="K268" s="237"/>
    </row>
    <row r="269" spans="1:11">
      <c r="A269" s="233"/>
      <c r="B269" s="368" t="s">
        <v>320</v>
      </c>
      <c r="C269" s="368"/>
      <c r="D269" s="368"/>
      <c r="E269" s="368"/>
      <c r="F269" s="368"/>
      <c r="G269" s="236"/>
      <c r="H269" s="236"/>
      <c r="I269" s="236"/>
      <c r="K269" s="237"/>
    </row>
    <row r="270" spans="1:11">
      <c r="A270" s="238"/>
      <c r="B270" s="368" t="s">
        <v>352</v>
      </c>
      <c r="C270" s="369"/>
      <c r="D270" s="369"/>
      <c r="E270" s="369"/>
      <c r="F270" s="210">
        <v>14.75</v>
      </c>
      <c r="G270" s="210">
        <v>0.15</v>
      </c>
      <c r="H270" s="210">
        <v>0.3</v>
      </c>
      <c r="I270" s="210">
        <f t="shared" ref="I270:I281" si="11">F270*G270*H270</f>
        <v>0.66374999999999995</v>
      </c>
      <c r="K270" s="237"/>
    </row>
    <row r="271" spans="1:11">
      <c r="A271" s="238"/>
      <c r="B271" s="368" t="s">
        <v>353</v>
      </c>
      <c r="C271" s="369"/>
      <c r="D271" s="369"/>
      <c r="E271" s="369"/>
      <c r="F271" s="210">
        <v>7.25</v>
      </c>
      <c r="G271" s="210">
        <v>0.15</v>
      </c>
      <c r="H271" s="210">
        <v>0.3</v>
      </c>
      <c r="I271" s="210">
        <f t="shared" si="11"/>
        <v>0.32624999999999998</v>
      </c>
      <c r="K271" s="237"/>
    </row>
    <row r="272" spans="1:11">
      <c r="A272" s="238"/>
      <c r="B272" s="368" t="s">
        <v>354</v>
      </c>
      <c r="C272" s="369"/>
      <c r="D272" s="369"/>
      <c r="E272" s="369"/>
      <c r="F272" s="210">
        <v>9.15</v>
      </c>
      <c r="G272" s="210">
        <v>0.15</v>
      </c>
      <c r="H272" s="210">
        <v>0.3</v>
      </c>
      <c r="I272" s="210">
        <f t="shared" si="11"/>
        <v>0.41175</v>
      </c>
      <c r="K272" s="237"/>
    </row>
    <row r="273" spans="1:11">
      <c r="A273" s="238"/>
      <c r="B273" s="368" t="s">
        <v>355</v>
      </c>
      <c r="C273" s="369"/>
      <c r="D273" s="369"/>
      <c r="E273" s="369"/>
      <c r="F273" s="210">
        <v>2.2999999999999998</v>
      </c>
      <c r="G273" s="210">
        <v>0.15</v>
      </c>
      <c r="H273" s="210">
        <v>0.3</v>
      </c>
      <c r="I273" s="210">
        <f t="shared" si="11"/>
        <v>0.10349999999999999</v>
      </c>
      <c r="K273" s="237"/>
    </row>
    <row r="274" spans="1:11">
      <c r="A274" s="238"/>
      <c r="B274" s="368" t="s">
        <v>356</v>
      </c>
      <c r="C274" s="369"/>
      <c r="D274" s="369"/>
      <c r="E274" s="369"/>
      <c r="F274" s="243">
        <v>13.82</v>
      </c>
      <c r="G274" s="210">
        <v>0.15</v>
      </c>
      <c r="H274" s="210">
        <v>0.3</v>
      </c>
      <c r="I274" s="210">
        <f t="shared" si="11"/>
        <v>0.62190000000000001</v>
      </c>
      <c r="K274" s="237"/>
    </row>
    <row r="275" spans="1:11">
      <c r="A275" s="238"/>
      <c r="B275" s="368" t="s">
        <v>357</v>
      </c>
      <c r="C275" s="369"/>
      <c r="D275" s="369"/>
      <c r="E275" s="369"/>
      <c r="F275" s="210">
        <v>4.6500000000000004</v>
      </c>
      <c r="G275" s="210">
        <v>0.15</v>
      </c>
      <c r="H275" s="210">
        <v>0.4</v>
      </c>
      <c r="I275" s="210">
        <f t="shared" si="11"/>
        <v>0.27900000000000003</v>
      </c>
      <c r="K275" s="249"/>
    </row>
    <row r="276" spans="1:11">
      <c r="A276" s="238"/>
      <c r="B276" s="368" t="s">
        <v>358</v>
      </c>
      <c r="C276" s="369"/>
      <c r="D276" s="369"/>
      <c r="E276" s="369"/>
      <c r="F276" s="210">
        <v>4.25</v>
      </c>
      <c r="G276" s="210">
        <v>0.15</v>
      </c>
      <c r="H276" s="210">
        <v>0.3</v>
      </c>
      <c r="I276" s="210">
        <f t="shared" si="11"/>
        <v>0.19124999999999998</v>
      </c>
      <c r="K276" s="237"/>
    </row>
    <row r="277" spans="1:11">
      <c r="A277" s="238"/>
      <c r="B277" s="368" t="s">
        <v>359</v>
      </c>
      <c r="C277" s="369"/>
      <c r="D277" s="369"/>
      <c r="E277" s="369"/>
      <c r="F277" s="210">
        <v>4.25</v>
      </c>
      <c r="G277" s="210">
        <v>0.15</v>
      </c>
      <c r="H277" s="210">
        <v>0.3</v>
      </c>
      <c r="I277" s="210">
        <f t="shared" si="11"/>
        <v>0.19124999999999998</v>
      </c>
      <c r="K277" s="237"/>
    </row>
    <row r="278" spans="1:11">
      <c r="A278" s="238"/>
      <c r="B278" s="368" t="s">
        <v>360</v>
      </c>
      <c r="C278" s="369"/>
      <c r="D278" s="369"/>
      <c r="E278" s="369"/>
      <c r="F278" s="210">
        <v>4.6500000000000004</v>
      </c>
      <c r="G278" s="210">
        <v>0.15</v>
      </c>
      <c r="H278" s="210">
        <v>0.4</v>
      </c>
      <c r="I278" s="210">
        <f t="shared" si="11"/>
        <v>0.27900000000000003</v>
      </c>
      <c r="K278" s="237"/>
    </row>
    <row r="279" spans="1:11">
      <c r="A279" s="238"/>
      <c r="B279" s="368" t="s">
        <v>361</v>
      </c>
      <c r="C279" s="369"/>
      <c r="D279" s="369"/>
      <c r="E279" s="369"/>
      <c r="F279" s="210">
        <v>6.15</v>
      </c>
      <c r="G279" s="210">
        <v>0.15</v>
      </c>
      <c r="H279" s="210">
        <v>0.3</v>
      </c>
      <c r="I279" s="210">
        <f t="shared" si="11"/>
        <v>0.27675</v>
      </c>
      <c r="K279" s="237"/>
    </row>
    <row r="280" spans="1:11">
      <c r="A280" s="238"/>
      <c r="B280" s="368" t="s">
        <v>362</v>
      </c>
      <c r="C280" s="369"/>
      <c r="D280" s="369"/>
      <c r="E280" s="369"/>
      <c r="F280" s="210">
        <v>6.15</v>
      </c>
      <c r="G280" s="210">
        <v>0.15</v>
      </c>
      <c r="H280" s="210">
        <v>0.3</v>
      </c>
      <c r="I280" s="210">
        <f t="shared" si="11"/>
        <v>0.27675</v>
      </c>
      <c r="K280" s="237"/>
    </row>
    <row r="281" spans="1:11">
      <c r="A281" s="238"/>
      <c r="B281" s="368" t="s">
        <v>363</v>
      </c>
      <c r="C281" s="369"/>
      <c r="D281" s="369"/>
      <c r="E281" s="369"/>
      <c r="F281" s="243">
        <v>2.75</v>
      </c>
      <c r="G281" s="210">
        <v>0.15</v>
      </c>
      <c r="H281" s="210">
        <v>0.3</v>
      </c>
      <c r="I281" s="210">
        <f t="shared" si="11"/>
        <v>0.12374999999999999</v>
      </c>
      <c r="K281" s="237"/>
    </row>
    <row r="282" spans="1:11">
      <c r="A282" s="238"/>
      <c r="F282" s="365" t="s">
        <v>156</v>
      </c>
      <c r="G282" s="376"/>
      <c r="H282" s="376"/>
      <c r="I282" s="212">
        <f>SUM(I270:I280)</f>
        <v>3.6211499999999996</v>
      </c>
      <c r="K282" s="237"/>
    </row>
    <row r="283" spans="1:11">
      <c r="A283" s="233"/>
      <c r="B283" s="22" t="s">
        <v>457</v>
      </c>
      <c r="C283" s="22"/>
      <c r="D283" s="22"/>
      <c r="E283" s="22"/>
      <c r="F283" s="236" t="s">
        <v>64</v>
      </c>
      <c r="G283" s="236" t="s">
        <v>64</v>
      </c>
      <c r="H283" s="236" t="s">
        <v>63</v>
      </c>
      <c r="I283" s="236" t="s">
        <v>71</v>
      </c>
      <c r="J283" s="236" t="s">
        <v>711</v>
      </c>
      <c r="K283" s="237"/>
    </row>
    <row r="284" spans="1:11">
      <c r="A284" s="238"/>
      <c r="B284" s="383" t="s">
        <v>708</v>
      </c>
      <c r="C284" s="372"/>
      <c r="D284" s="372"/>
      <c r="E284" s="372"/>
      <c r="F284" s="245">
        <v>0.13</v>
      </c>
      <c r="G284" s="245">
        <v>0.25</v>
      </c>
      <c r="H284" s="243">
        <v>3</v>
      </c>
      <c r="I284" s="243">
        <v>7</v>
      </c>
      <c r="J284" s="210">
        <f>F284*G284*H284*I284</f>
        <v>0.6825</v>
      </c>
      <c r="K284" s="237"/>
    </row>
    <row r="285" spans="1:11">
      <c r="A285" s="238"/>
      <c r="B285" s="383" t="s">
        <v>705</v>
      </c>
      <c r="C285" s="372"/>
      <c r="D285" s="372"/>
      <c r="E285" s="372"/>
      <c r="F285" s="245">
        <v>0.13</v>
      </c>
      <c r="G285" s="245">
        <v>0.25</v>
      </c>
      <c r="H285" s="243">
        <v>4.5</v>
      </c>
      <c r="I285" s="243">
        <v>5</v>
      </c>
      <c r="J285" s="210">
        <f t="shared" ref="J285:J287" si="12">F285*G285*H285*I285</f>
        <v>0.73124999999999996</v>
      </c>
      <c r="K285" s="237"/>
    </row>
    <row r="286" spans="1:11">
      <c r="A286" s="238"/>
      <c r="B286" s="383" t="s">
        <v>706</v>
      </c>
      <c r="C286" s="372"/>
      <c r="D286" s="372"/>
      <c r="E286" s="372"/>
      <c r="F286" s="245">
        <v>0.13</v>
      </c>
      <c r="G286" s="245">
        <v>0.25</v>
      </c>
      <c r="H286" s="243">
        <v>4.9000000000000004</v>
      </c>
      <c r="I286" s="243">
        <v>3</v>
      </c>
      <c r="J286" s="210">
        <f t="shared" si="12"/>
        <v>0.47775000000000012</v>
      </c>
      <c r="K286" s="237"/>
    </row>
    <row r="287" spans="1:11">
      <c r="A287" s="238"/>
      <c r="B287" s="368" t="s">
        <v>707</v>
      </c>
      <c r="C287" s="369"/>
      <c r="D287" s="369"/>
      <c r="E287" s="369"/>
      <c r="F287" s="245">
        <v>0.13</v>
      </c>
      <c r="G287" s="245">
        <v>0.33</v>
      </c>
      <c r="H287" s="243">
        <v>3</v>
      </c>
      <c r="I287" s="243">
        <v>2</v>
      </c>
      <c r="J287" s="210">
        <f t="shared" si="12"/>
        <v>0.25740000000000002</v>
      </c>
      <c r="K287" s="237"/>
    </row>
    <row r="288" spans="1:11">
      <c r="A288" s="238"/>
      <c r="B288" s="234"/>
      <c r="C288" s="235"/>
      <c r="D288" s="235"/>
      <c r="E288" s="235"/>
      <c r="G288" s="149"/>
      <c r="H288" s="149"/>
      <c r="I288" s="253" t="s">
        <v>156</v>
      </c>
      <c r="J288" s="212">
        <f>ROUND(SUM(J284:J287),2)</f>
        <v>2.15</v>
      </c>
      <c r="K288" s="237"/>
    </row>
    <row r="289" spans="1:11">
      <c r="A289" s="238"/>
      <c r="I289" s="239" t="s">
        <v>364</v>
      </c>
      <c r="J289" s="242">
        <f>J288+I282</f>
        <v>5.7711499999999996</v>
      </c>
      <c r="K289" s="237"/>
    </row>
    <row r="290" spans="1:11">
      <c r="A290" s="238"/>
      <c r="B290" s="236"/>
      <c r="C290" s="162"/>
      <c r="D290" s="162"/>
      <c r="E290" s="162"/>
      <c r="F290" s="241"/>
      <c r="K290" s="237"/>
    </row>
    <row r="291" spans="1:11">
      <c r="A291" s="251" t="s">
        <v>54</v>
      </c>
      <c r="B291" s="401" t="s">
        <v>518</v>
      </c>
      <c r="C291" s="402"/>
      <c r="D291" s="402"/>
      <c r="E291" s="402"/>
      <c r="F291" s="402"/>
      <c r="G291" s="402"/>
      <c r="H291" s="402"/>
      <c r="I291" s="402"/>
      <c r="J291" s="402"/>
      <c r="K291" s="403"/>
    </row>
    <row r="292" spans="1:11">
      <c r="A292" s="238"/>
      <c r="B292" s="368"/>
      <c r="C292" s="369"/>
      <c r="D292" s="369"/>
      <c r="E292" s="369"/>
      <c r="K292" s="278"/>
    </row>
    <row r="293" spans="1:11" ht="30" customHeight="1">
      <c r="A293" s="271" t="s">
        <v>55</v>
      </c>
      <c r="B293" s="383" t="s">
        <v>73</v>
      </c>
      <c r="C293" s="372"/>
      <c r="D293" s="372"/>
      <c r="E293" s="372"/>
      <c r="F293" s="247" t="s">
        <v>63</v>
      </c>
      <c r="G293" s="247" t="s">
        <v>67</v>
      </c>
      <c r="H293" s="247" t="s">
        <v>59</v>
      </c>
      <c r="I293" s="247"/>
      <c r="K293" s="237"/>
    </row>
    <row r="294" spans="1:11">
      <c r="A294" s="238"/>
      <c r="B294" s="368" t="s">
        <v>386</v>
      </c>
      <c r="C294" s="368"/>
      <c r="D294" s="368"/>
      <c r="E294" s="368"/>
      <c r="F294" s="368"/>
      <c r="G294" s="210"/>
      <c r="H294" s="210"/>
      <c r="I294" s="210"/>
      <c r="J294" s="210"/>
      <c r="K294" s="237"/>
    </row>
    <row r="295" spans="1:11">
      <c r="A295" s="238"/>
      <c r="B295" s="368" t="s">
        <v>371</v>
      </c>
      <c r="C295" s="369"/>
      <c r="D295" s="369"/>
      <c r="E295" s="369"/>
      <c r="F295" s="210">
        <v>14.75</v>
      </c>
      <c r="G295" s="210">
        <v>2.7</v>
      </c>
      <c r="H295" s="210">
        <f>F295*G295</f>
        <v>39.825000000000003</v>
      </c>
      <c r="I295" s="210"/>
      <c r="K295" s="237"/>
    </row>
    <row r="296" spans="1:11">
      <c r="A296" s="238"/>
      <c r="B296" s="368"/>
      <c r="C296" s="368"/>
      <c r="D296" s="368"/>
      <c r="E296" s="368"/>
      <c r="F296" s="210"/>
      <c r="G296" s="210"/>
      <c r="H296" s="210"/>
      <c r="I296" s="210"/>
      <c r="K296" s="237"/>
    </row>
    <row r="297" spans="1:11">
      <c r="A297" s="238"/>
      <c r="B297" s="368" t="s">
        <v>372</v>
      </c>
      <c r="C297" s="369"/>
      <c r="D297" s="369"/>
      <c r="E297" s="369"/>
      <c r="F297" s="210">
        <v>2</v>
      </c>
      <c r="G297" s="210">
        <v>2.7</v>
      </c>
      <c r="H297" s="210">
        <f t="shared" ref="H297:H323" si="13">F297*G297</f>
        <v>5.4</v>
      </c>
      <c r="I297" s="210"/>
      <c r="K297" s="237"/>
    </row>
    <row r="298" spans="1:11">
      <c r="A298" s="238"/>
      <c r="B298" s="368"/>
      <c r="C298" s="368"/>
      <c r="D298" s="368"/>
      <c r="E298" s="368"/>
      <c r="F298" s="210"/>
      <c r="G298" s="210"/>
      <c r="H298" s="210"/>
      <c r="I298" s="210"/>
      <c r="K298" s="237"/>
    </row>
    <row r="299" spans="1:11">
      <c r="A299" s="238"/>
      <c r="B299" s="368" t="s">
        <v>373</v>
      </c>
      <c r="C299" s="369"/>
      <c r="D299" s="369"/>
      <c r="E299" s="369"/>
      <c r="F299" s="210">
        <v>4.8</v>
      </c>
      <c r="G299" s="210">
        <v>2.7</v>
      </c>
      <c r="H299" s="210">
        <f t="shared" si="13"/>
        <v>12.96</v>
      </c>
      <c r="I299" s="210"/>
      <c r="K299" s="237"/>
    </row>
    <row r="300" spans="1:11">
      <c r="A300" s="238"/>
      <c r="B300" s="368"/>
      <c r="C300" s="368"/>
      <c r="D300" s="368"/>
      <c r="E300" s="368"/>
      <c r="F300" s="210"/>
      <c r="G300" s="210"/>
      <c r="H300" s="210"/>
      <c r="I300" s="210"/>
      <c r="K300" s="237"/>
    </row>
    <row r="301" spans="1:11">
      <c r="A301" s="238"/>
      <c r="B301" s="368" t="s">
        <v>374</v>
      </c>
      <c r="C301" s="369"/>
      <c r="D301" s="369"/>
      <c r="E301" s="369"/>
      <c r="F301" s="210">
        <v>1.06</v>
      </c>
      <c r="G301" s="210">
        <v>2.7</v>
      </c>
      <c r="H301" s="210">
        <f t="shared" si="13"/>
        <v>2.8620000000000005</v>
      </c>
      <c r="I301" s="210"/>
      <c r="K301" s="237"/>
    </row>
    <row r="302" spans="1:11">
      <c r="A302" s="238"/>
      <c r="B302" s="368"/>
      <c r="C302" s="368"/>
      <c r="D302" s="368"/>
      <c r="E302" s="368"/>
      <c r="F302" s="210"/>
      <c r="G302" s="210"/>
      <c r="H302" s="210"/>
      <c r="I302" s="210"/>
      <c r="K302" s="237"/>
    </row>
    <row r="303" spans="1:11">
      <c r="A303" s="238"/>
      <c r="B303" s="368" t="s">
        <v>375</v>
      </c>
      <c r="C303" s="369"/>
      <c r="D303" s="369"/>
      <c r="E303" s="369"/>
      <c r="F303" s="243">
        <v>3.56</v>
      </c>
      <c r="G303" s="210">
        <v>2.7</v>
      </c>
      <c r="H303" s="210">
        <f t="shared" si="13"/>
        <v>9.6120000000000001</v>
      </c>
      <c r="I303" s="210"/>
      <c r="K303" s="237"/>
    </row>
    <row r="304" spans="1:11">
      <c r="A304" s="238"/>
      <c r="B304" s="368"/>
      <c r="C304" s="368"/>
      <c r="D304" s="368"/>
      <c r="E304" s="368"/>
      <c r="F304" s="243"/>
      <c r="G304" s="210"/>
      <c r="H304" s="210"/>
      <c r="I304" s="210"/>
      <c r="K304" s="237"/>
    </row>
    <row r="305" spans="1:11">
      <c r="A305" s="238"/>
      <c r="B305" s="368" t="s">
        <v>376</v>
      </c>
      <c r="C305" s="369"/>
      <c r="D305" s="369"/>
      <c r="E305" s="369"/>
      <c r="F305" s="210">
        <v>2</v>
      </c>
      <c r="G305" s="210">
        <v>2.7</v>
      </c>
      <c r="H305" s="210">
        <f t="shared" si="13"/>
        <v>5.4</v>
      </c>
      <c r="I305" s="210"/>
      <c r="K305" s="249"/>
    </row>
    <row r="306" spans="1:11">
      <c r="A306" s="238"/>
      <c r="B306" s="368"/>
      <c r="C306" s="368"/>
      <c r="D306" s="368"/>
      <c r="E306" s="368"/>
      <c r="F306" s="210"/>
      <c r="G306" s="210"/>
      <c r="H306" s="210"/>
      <c r="I306" s="210"/>
      <c r="K306" s="249"/>
    </row>
    <row r="307" spans="1:11">
      <c r="A307" s="238"/>
      <c r="B307" s="368" t="s">
        <v>377</v>
      </c>
      <c r="C307" s="369"/>
      <c r="D307" s="369"/>
      <c r="E307" s="369"/>
      <c r="F307" s="210">
        <v>13.82</v>
      </c>
      <c r="G307" s="210">
        <v>2.7</v>
      </c>
      <c r="H307" s="210">
        <f t="shared" si="13"/>
        <v>37.314</v>
      </c>
      <c r="I307" s="210"/>
      <c r="K307" s="237"/>
    </row>
    <row r="308" spans="1:11">
      <c r="A308" s="238"/>
      <c r="B308" s="368"/>
      <c r="C308" s="368"/>
      <c r="D308" s="368"/>
      <c r="E308" s="368"/>
      <c r="F308" s="210"/>
      <c r="G308" s="210"/>
      <c r="H308" s="210"/>
      <c r="I308" s="210"/>
      <c r="K308" s="237"/>
    </row>
    <row r="309" spans="1:11">
      <c r="A309" s="238"/>
      <c r="B309" s="368" t="s">
        <v>378</v>
      </c>
      <c r="C309" s="369"/>
      <c r="D309" s="369"/>
      <c r="E309" s="369"/>
      <c r="F309" s="210">
        <v>4.3499999999999996</v>
      </c>
      <c r="G309" s="210">
        <v>2.6</v>
      </c>
      <c r="H309" s="210">
        <f t="shared" si="13"/>
        <v>11.309999999999999</v>
      </c>
      <c r="I309" s="210"/>
      <c r="K309" s="237"/>
    </row>
    <row r="310" spans="1:11">
      <c r="A310" s="238"/>
      <c r="B310" s="368"/>
      <c r="C310" s="368"/>
      <c r="D310" s="368"/>
      <c r="E310" s="368"/>
      <c r="F310" s="210"/>
      <c r="G310" s="210"/>
      <c r="H310" s="210"/>
      <c r="I310" s="210"/>
      <c r="K310" s="237"/>
    </row>
    <row r="311" spans="1:11">
      <c r="A311" s="238"/>
      <c r="B311" s="368" t="s">
        <v>379</v>
      </c>
      <c r="C311" s="369"/>
      <c r="D311" s="369"/>
      <c r="E311" s="369"/>
      <c r="F311" s="210">
        <v>3.95</v>
      </c>
      <c r="G311" s="210">
        <v>2.7</v>
      </c>
      <c r="H311" s="210">
        <f t="shared" si="13"/>
        <v>10.665000000000001</v>
      </c>
      <c r="I311" s="210"/>
      <c r="K311" s="237"/>
    </row>
    <row r="312" spans="1:11">
      <c r="A312" s="238"/>
      <c r="B312" s="368"/>
      <c r="C312" s="368"/>
      <c r="D312" s="368"/>
      <c r="E312" s="368"/>
      <c r="F312" s="210"/>
      <c r="G312" s="210"/>
      <c r="H312" s="210"/>
      <c r="I312" s="210"/>
      <c r="K312" s="237"/>
    </row>
    <row r="313" spans="1:11">
      <c r="A313" s="238"/>
      <c r="B313" s="368" t="s">
        <v>380</v>
      </c>
      <c r="C313" s="369"/>
      <c r="D313" s="369"/>
      <c r="E313" s="369"/>
      <c r="F313" s="210">
        <v>3.95</v>
      </c>
      <c r="G313" s="210">
        <v>2.7</v>
      </c>
      <c r="H313" s="210">
        <f t="shared" si="13"/>
        <v>10.665000000000001</v>
      </c>
      <c r="I313" s="210"/>
      <c r="K313" s="237"/>
    </row>
    <row r="314" spans="1:11">
      <c r="A314" s="238"/>
      <c r="B314" s="368"/>
      <c r="C314" s="368"/>
      <c r="D314" s="368"/>
      <c r="E314" s="368"/>
      <c r="F314" s="210"/>
      <c r="G314" s="210"/>
      <c r="H314" s="210"/>
      <c r="I314" s="210"/>
      <c r="K314" s="237"/>
    </row>
    <row r="315" spans="1:11">
      <c r="A315" s="238"/>
      <c r="B315" s="368" t="s">
        <v>381</v>
      </c>
      <c r="C315" s="369"/>
      <c r="D315" s="369"/>
      <c r="E315" s="369"/>
      <c r="F315" s="210">
        <v>4.3499999999999996</v>
      </c>
      <c r="G315" s="210">
        <v>2.6</v>
      </c>
      <c r="H315" s="210">
        <f t="shared" si="13"/>
        <v>11.309999999999999</v>
      </c>
      <c r="I315" s="210"/>
      <c r="K315" s="237"/>
    </row>
    <row r="316" spans="1:11">
      <c r="A316" s="238"/>
      <c r="B316" s="368"/>
      <c r="C316" s="368"/>
      <c r="D316" s="368"/>
      <c r="E316" s="368"/>
      <c r="F316" s="210"/>
      <c r="G316" s="210"/>
      <c r="H316" s="210"/>
      <c r="I316" s="210"/>
      <c r="K316" s="237"/>
    </row>
    <row r="317" spans="1:11">
      <c r="A317" s="238"/>
      <c r="B317" s="368" t="s">
        <v>382</v>
      </c>
      <c r="C317" s="369"/>
      <c r="D317" s="369"/>
      <c r="E317" s="369"/>
      <c r="F317" s="243">
        <v>3.56</v>
      </c>
      <c r="G317" s="210">
        <v>2.7</v>
      </c>
      <c r="H317" s="210">
        <f t="shared" si="13"/>
        <v>9.6120000000000001</v>
      </c>
      <c r="I317" s="210"/>
      <c r="K317" s="279"/>
    </row>
    <row r="318" spans="1:11">
      <c r="A318" s="238"/>
      <c r="B318" s="368"/>
      <c r="C318" s="368"/>
      <c r="D318" s="368"/>
      <c r="E318" s="368"/>
      <c r="F318" s="243"/>
      <c r="G318" s="210"/>
      <c r="H318" s="210"/>
      <c r="I318" s="210"/>
      <c r="K318" s="237"/>
    </row>
    <row r="319" spans="1:11">
      <c r="A319" s="238"/>
      <c r="B319" s="368" t="s">
        <v>383</v>
      </c>
      <c r="C319" s="369"/>
      <c r="D319" s="369"/>
      <c r="E319" s="369"/>
      <c r="F319" s="210">
        <v>1.27</v>
      </c>
      <c r="G319" s="210">
        <v>2.7</v>
      </c>
      <c r="H319" s="210">
        <f t="shared" si="13"/>
        <v>3.4290000000000003</v>
      </c>
      <c r="I319" s="210"/>
      <c r="K319" s="237"/>
    </row>
    <row r="320" spans="1:11">
      <c r="A320" s="238"/>
      <c r="B320" s="368"/>
      <c r="C320" s="368"/>
      <c r="D320" s="368"/>
      <c r="E320" s="368"/>
      <c r="F320" s="210"/>
      <c r="G320" s="210"/>
      <c r="H320" s="210"/>
      <c r="I320" s="210"/>
      <c r="K320" s="237"/>
    </row>
    <row r="321" spans="1:11">
      <c r="A321" s="238"/>
      <c r="B321" s="368" t="s">
        <v>384</v>
      </c>
      <c r="C321" s="369"/>
      <c r="D321" s="369"/>
      <c r="E321" s="369"/>
      <c r="F321" s="210">
        <v>4.95</v>
      </c>
      <c r="G321" s="210">
        <v>2.7</v>
      </c>
      <c r="H321" s="210">
        <f t="shared" si="13"/>
        <v>13.365000000000002</v>
      </c>
      <c r="I321" s="210"/>
      <c r="K321" s="237"/>
    </row>
    <row r="322" spans="1:11">
      <c r="A322" s="238"/>
      <c r="B322" s="368"/>
      <c r="C322" s="368"/>
      <c r="D322" s="368"/>
      <c r="E322" s="368"/>
      <c r="F322" s="210"/>
      <c r="G322" s="210"/>
      <c r="H322" s="210"/>
      <c r="I322" s="210"/>
      <c r="K322" s="237"/>
    </row>
    <row r="323" spans="1:11">
      <c r="A323" s="238"/>
      <c r="B323" s="368" t="s">
        <v>385</v>
      </c>
      <c r="C323" s="369"/>
      <c r="D323" s="369"/>
      <c r="E323" s="369"/>
      <c r="F323" s="210">
        <v>2.4500000000000002</v>
      </c>
      <c r="G323" s="210">
        <v>2.7</v>
      </c>
      <c r="H323" s="210">
        <f t="shared" si="13"/>
        <v>6.6150000000000011</v>
      </c>
      <c r="I323" s="210"/>
      <c r="K323" s="237"/>
    </row>
    <row r="324" spans="1:11">
      <c r="A324" s="238"/>
      <c r="B324" s="368"/>
      <c r="C324" s="368"/>
      <c r="D324" s="368"/>
      <c r="E324" s="368"/>
      <c r="F324" s="210"/>
      <c r="G324" s="210"/>
      <c r="H324" s="210"/>
      <c r="I324" s="210"/>
      <c r="K324" s="237"/>
    </row>
    <row r="325" spans="1:11">
      <c r="A325" s="238"/>
      <c r="F325" s="365" t="s">
        <v>122</v>
      </c>
      <c r="G325" s="365"/>
      <c r="H325" s="212">
        <f>SUM(H295:H323)</f>
        <v>190.34400000000002</v>
      </c>
      <c r="I325" s="212"/>
      <c r="K325" s="237"/>
    </row>
    <row r="326" spans="1:11">
      <c r="A326" s="238"/>
      <c r="B326" s="368" t="s">
        <v>387</v>
      </c>
      <c r="C326" s="368"/>
      <c r="D326" s="368"/>
      <c r="E326" s="368"/>
      <c r="F326" s="368"/>
      <c r="G326" s="210"/>
      <c r="H326" s="210"/>
      <c r="I326" s="210"/>
      <c r="J326" s="210"/>
      <c r="K326" s="237"/>
    </row>
    <row r="327" spans="1:11">
      <c r="A327" s="238"/>
      <c r="B327" s="368" t="s">
        <v>388</v>
      </c>
      <c r="C327" s="369"/>
      <c r="D327" s="369"/>
      <c r="E327" s="369"/>
      <c r="F327" s="210">
        <v>7.1</v>
      </c>
      <c r="G327" s="210">
        <f>(0.3+1.93)/2+0.08</f>
        <v>1.1950000000000001</v>
      </c>
      <c r="H327" s="210">
        <f t="shared" ref="H327:H335" si="14">F327*G327</f>
        <v>8.4845000000000006</v>
      </c>
      <c r="I327" s="210"/>
      <c r="K327" s="237"/>
    </row>
    <row r="328" spans="1:11">
      <c r="A328" s="238"/>
      <c r="B328" s="368" t="s">
        <v>391</v>
      </c>
      <c r="C328" s="369"/>
      <c r="D328" s="369"/>
      <c r="E328" s="369"/>
      <c r="F328" s="210">
        <v>9</v>
      </c>
      <c r="G328" s="210">
        <f t="shared" ref="G328:G335" si="15">(0.3+1.93)/2+0.08</f>
        <v>1.1950000000000001</v>
      </c>
      <c r="H328" s="210">
        <f t="shared" si="14"/>
        <v>10.755000000000001</v>
      </c>
      <c r="I328" s="210"/>
      <c r="K328" s="237"/>
    </row>
    <row r="329" spans="1:11">
      <c r="A329" s="238"/>
      <c r="B329" s="368" t="s">
        <v>453</v>
      </c>
      <c r="C329" s="369"/>
      <c r="D329" s="369"/>
      <c r="E329" s="369"/>
      <c r="F329" s="210">
        <v>2</v>
      </c>
      <c r="G329" s="210">
        <f t="shared" si="15"/>
        <v>1.1950000000000001</v>
      </c>
      <c r="H329" s="210">
        <f t="shared" si="14"/>
        <v>2.39</v>
      </c>
      <c r="I329" s="210"/>
      <c r="K329" s="237"/>
    </row>
    <row r="330" spans="1:11">
      <c r="A330" s="238"/>
      <c r="B330" s="368" t="s">
        <v>389</v>
      </c>
      <c r="C330" s="369"/>
      <c r="D330" s="369"/>
      <c r="E330" s="369"/>
      <c r="F330" s="210">
        <v>4.5</v>
      </c>
      <c r="G330" s="210">
        <f t="shared" si="15"/>
        <v>1.1950000000000001</v>
      </c>
      <c r="H330" s="210">
        <f t="shared" si="14"/>
        <v>5.3775000000000004</v>
      </c>
      <c r="I330" s="210"/>
      <c r="K330" s="249"/>
    </row>
    <row r="331" spans="1:11">
      <c r="A331" s="238"/>
      <c r="B331" s="368" t="s">
        <v>390</v>
      </c>
      <c r="C331" s="369"/>
      <c r="D331" s="369"/>
      <c r="E331" s="369"/>
      <c r="F331" s="210">
        <v>4.0999999999999996</v>
      </c>
      <c r="G331" s="210">
        <f t="shared" si="15"/>
        <v>1.1950000000000001</v>
      </c>
      <c r="H331" s="210">
        <f t="shared" si="14"/>
        <v>4.8994999999999997</v>
      </c>
      <c r="I331" s="210"/>
      <c r="K331" s="237"/>
    </row>
    <row r="332" spans="1:11">
      <c r="A332" s="238"/>
      <c r="B332" s="368" t="s">
        <v>454</v>
      </c>
      <c r="C332" s="369"/>
      <c r="D332" s="369"/>
      <c r="E332" s="369"/>
      <c r="F332" s="210">
        <v>4.0999999999999996</v>
      </c>
      <c r="G332" s="210">
        <f t="shared" si="15"/>
        <v>1.1950000000000001</v>
      </c>
      <c r="H332" s="210">
        <f t="shared" si="14"/>
        <v>4.8994999999999997</v>
      </c>
      <c r="I332" s="210"/>
      <c r="K332" s="237"/>
    </row>
    <row r="333" spans="1:11">
      <c r="A333" s="238"/>
      <c r="B333" s="368" t="s">
        <v>455</v>
      </c>
      <c r="C333" s="369"/>
      <c r="D333" s="369"/>
      <c r="E333" s="369"/>
      <c r="F333" s="210">
        <v>4.5</v>
      </c>
      <c r="G333" s="210">
        <f t="shared" si="15"/>
        <v>1.1950000000000001</v>
      </c>
      <c r="H333" s="210">
        <f t="shared" si="14"/>
        <v>5.3775000000000004</v>
      </c>
      <c r="I333" s="210"/>
      <c r="K333" s="237"/>
    </row>
    <row r="334" spans="1:11">
      <c r="A334" s="238"/>
      <c r="B334" s="368" t="s">
        <v>456</v>
      </c>
      <c r="C334" s="369"/>
      <c r="D334" s="369"/>
      <c r="E334" s="369"/>
      <c r="F334" s="210">
        <v>6</v>
      </c>
      <c r="G334" s="210">
        <f t="shared" si="15"/>
        <v>1.1950000000000001</v>
      </c>
      <c r="H334" s="210">
        <f t="shared" si="14"/>
        <v>7.17</v>
      </c>
      <c r="I334" s="210"/>
      <c r="K334" s="237"/>
    </row>
    <row r="335" spans="1:11">
      <c r="A335" s="238"/>
      <c r="B335" s="368" t="s">
        <v>392</v>
      </c>
      <c r="C335" s="369"/>
      <c r="D335" s="369"/>
      <c r="E335" s="369"/>
      <c r="F335" s="210">
        <v>6</v>
      </c>
      <c r="G335" s="210">
        <f t="shared" si="15"/>
        <v>1.1950000000000001</v>
      </c>
      <c r="H335" s="210">
        <f t="shared" si="14"/>
        <v>7.17</v>
      </c>
      <c r="I335" s="210"/>
      <c r="K335" s="237"/>
    </row>
    <row r="336" spans="1:11">
      <c r="A336" s="238"/>
      <c r="F336" s="365" t="s">
        <v>122</v>
      </c>
      <c r="G336" s="365"/>
      <c r="H336" s="212">
        <f>SUM(H327:H335)</f>
        <v>56.523499999999999</v>
      </c>
      <c r="I336" s="212"/>
      <c r="K336" s="237"/>
    </row>
    <row r="337" spans="1:11">
      <c r="A337" s="238"/>
      <c r="B337" s="368"/>
      <c r="C337" s="369"/>
      <c r="D337" s="369"/>
      <c r="E337" s="369"/>
      <c r="G337" t="s">
        <v>68</v>
      </c>
      <c r="H337" s="242">
        <f>H325+H336</f>
        <v>246.86750000000001</v>
      </c>
      <c r="I337" s="242"/>
      <c r="K337" s="237"/>
    </row>
    <row r="338" spans="1:11">
      <c r="A338" s="238"/>
      <c r="B338" s="234"/>
      <c r="C338" s="235"/>
      <c r="D338" s="235"/>
      <c r="E338" s="235"/>
      <c r="H338" s="243"/>
      <c r="I338" s="243"/>
      <c r="K338" s="237"/>
    </row>
    <row r="339" spans="1:11">
      <c r="A339" s="238"/>
      <c r="B339" s="370" t="s">
        <v>69</v>
      </c>
      <c r="C339" s="370"/>
      <c r="D339" s="370"/>
      <c r="E339" s="370"/>
      <c r="F339" s="370"/>
      <c r="G339" s="370"/>
      <c r="H339" s="370"/>
      <c r="I339" s="370"/>
      <c r="J339" s="370"/>
      <c r="K339" s="237"/>
    </row>
    <row r="340" spans="1:11">
      <c r="A340" s="238"/>
      <c r="B340" s="371"/>
      <c r="C340" s="371"/>
      <c r="D340" s="371"/>
      <c r="E340" s="371"/>
      <c r="F340" s="371" t="s">
        <v>219</v>
      </c>
      <c r="G340" s="371"/>
      <c r="H340" s="371"/>
      <c r="I340" s="371"/>
      <c r="J340" s="371"/>
      <c r="K340" s="237"/>
    </row>
    <row r="341" spans="1:11">
      <c r="A341" s="238"/>
      <c r="B341" s="162"/>
      <c r="C341" s="162"/>
      <c r="D341" s="162"/>
      <c r="E341" s="162"/>
      <c r="F341" s="210"/>
      <c r="G341" s="210"/>
      <c r="H341" s="210"/>
      <c r="I341" s="210"/>
      <c r="J341" s="210"/>
      <c r="K341" s="237"/>
    </row>
    <row r="342" spans="1:11">
      <c r="A342" s="238"/>
      <c r="B342" s="371" t="s">
        <v>221</v>
      </c>
      <c r="C342" s="371"/>
      <c r="D342" s="371"/>
      <c r="E342" s="371"/>
      <c r="F342" s="162" t="s">
        <v>63</v>
      </c>
      <c r="G342" s="162" t="s">
        <v>67</v>
      </c>
      <c r="H342" s="162" t="s">
        <v>71</v>
      </c>
      <c r="I342" s="162"/>
      <c r="J342" s="162" t="s">
        <v>59</v>
      </c>
      <c r="K342" s="237"/>
    </row>
    <row r="343" spans="1:11">
      <c r="A343" s="238"/>
      <c r="B343" s="371" t="s">
        <v>393</v>
      </c>
      <c r="C343" s="371"/>
      <c r="D343" s="371"/>
      <c r="E343" s="371"/>
      <c r="F343" s="210">
        <v>3.6</v>
      </c>
      <c r="G343" s="210">
        <v>2.2999999999999998</v>
      </c>
      <c r="H343" s="210">
        <v>2</v>
      </c>
      <c r="I343" s="210"/>
      <c r="J343" s="210">
        <f>((F343*G343)-2)*H343</f>
        <v>12.559999999999999</v>
      </c>
      <c r="K343" s="237"/>
    </row>
    <row r="344" spans="1:11">
      <c r="A344" s="238"/>
      <c r="B344" s="371" t="s">
        <v>592</v>
      </c>
      <c r="C344" s="371"/>
      <c r="D344" s="371"/>
      <c r="E344" s="371"/>
      <c r="F344" s="210">
        <v>1.5</v>
      </c>
      <c r="G344" s="210">
        <v>2.1</v>
      </c>
      <c r="H344" s="210">
        <v>1</v>
      </c>
      <c r="I344" s="210"/>
      <c r="J344" s="210">
        <f>((F344*G344)-2)*H344</f>
        <v>1.1500000000000004</v>
      </c>
      <c r="K344" s="237"/>
    </row>
    <row r="345" spans="1:11">
      <c r="A345" s="238"/>
      <c r="B345" s="371"/>
      <c r="C345" s="371"/>
      <c r="D345" s="371"/>
      <c r="E345" s="371"/>
      <c r="F345" s="210"/>
      <c r="G345" s="210"/>
      <c r="H345" s="210"/>
      <c r="I345" s="210"/>
      <c r="J345" s="210"/>
      <c r="K345" s="237"/>
    </row>
    <row r="346" spans="1:11">
      <c r="A346" s="238"/>
      <c r="B346" s="371"/>
      <c r="C346" s="371"/>
      <c r="D346" s="371"/>
      <c r="E346" s="371"/>
      <c r="F346" s="377" t="s">
        <v>76</v>
      </c>
      <c r="G346" s="377"/>
      <c r="H346" s="377"/>
      <c r="I346" s="240"/>
      <c r="J346" s="212">
        <f>J343+J344</f>
        <v>13.709999999999999</v>
      </c>
      <c r="K346" s="237"/>
    </row>
    <row r="347" spans="1:11">
      <c r="A347" s="238"/>
      <c r="B347" s="371"/>
      <c r="C347" s="371"/>
      <c r="D347" s="371"/>
      <c r="E347" s="371"/>
      <c r="K347" s="237"/>
    </row>
    <row r="348" spans="1:11">
      <c r="A348" s="238"/>
      <c r="B348" s="371"/>
      <c r="C348" s="371"/>
      <c r="D348" s="371"/>
      <c r="E348" s="371"/>
      <c r="F348" s="162"/>
      <c r="G348" s="371" t="s">
        <v>77</v>
      </c>
      <c r="H348" s="371"/>
      <c r="I348" s="162"/>
      <c r="J348" s="212">
        <f>H337-J346</f>
        <v>233.1575</v>
      </c>
      <c r="K348" s="237"/>
    </row>
    <row r="349" spans="1:11">
      <c r="A349" s="238"/>
      <c r="B349" s="371"/>
      <c r="C349" s="371"/>
      <c r="D349" s="371"/>
      <c r="E349" s="371"/>
      <c r="K349" s="237"/>
    </row>
    <row r="350" spans="1:11">
      <c r="A350" s="233" t="s">
        <v>56</v>
      </c>
      <c r="B350" s="368" t="s">
        <v>70</v>
      </c>
      <c r="C350" s="369"/>
      <c r="D350" s="369"/>
      <c r="E350" s="369"/>
      <c r="K350" s="237"/>
    </row>
    <row r="351" spans="1:11">
      <c r="A351" s="238"/>
      <c r="B351" s="371" t="s">
        <v>218</v>
      </c>
      <c r="C351" s="371"/>
      <c r="D351" s="371"/>
      <c r="E351" s="371"/>
      <c r="F351" s="162" t="s">
        <v>63</v>
      </c>
      <c r="G351" s="236" t="s">
        <v>222</v>
      </c>
      <c r="H351" s="162" t="s">
        <v>71</v>
      </c>
      <c r="I351" s="162"/>
      <c r="J351" s="236" t="s">
        <v>139</v>
      </c>
      <c r="K351" s="237"/>
    </row>
    <row r="352" spans="1:11">
      <c r="A352" s="238"/>
      <c r="B352" s="371" t="s">
        <v>395</v>
      </c>
      <c r="C352" s="371"/>
      <c r="D352" s="371"/>
      <c r="E352" s="371"/>
      <c r="F352" s="210">
        <v>1.2</v>
      </c>
      <c r="G352" s="210">
        <v>1</v>
      </c>
      <c r="H352" s="210">
        <v>5</v>
      </c>
      <c r="I352" s="210"/>
      <c r="J352" s="210">
        <f>(F352*G352*H352)</f>
        <v>6</v>
      </c>
      <c r="K352" s="237"/>
    </row>
    <row r="353" spans="1:11">
      <c r="A353" s="238"/>
      <c r="B353" s="162"/>
      <c r="C353" s="162"/>
      <c r="D353" s="162"/>
      <c r="E353" s="162"/>
      <c r="F353" s="210"/>
      <c r="G353" s="210"/>
      <c r="H353" s="210"/>
      <c r="I353" s="210"/>
      <c r="J353" s="210"/>
      <c r="K353" s="237"/>
    </row>
    <row r="354" spans="1:11">
      <c r="A354" s="238"/>
      <c r="B354" s="371" t="s">
        <v>220</v>
      </c>
      <c r="C354" s="371"/>
      <c r="D354" s="371"/>
      <c r="E354" s="371"/>
      <c r="F354" s="162" t="s">
        <v>63</v>
      </c>
      <c r="G354" s="236" t="s">
        <v>222</v>
      </c>
      <c r="H354" s="162" t="s">
        <v>71</v>
      </c>
      <c r="I354" s="162"/>
      <c r="J354" s="236" t="s">
        <v>139</v>
      </c>
      <c r="K354" s="237"/>
    </row>
    <row r="355" spans="1:11">
      <c r="A355" s="238"/>
      <c r="B355" s="371" t="s">
        <v>396</v>
      </c>
      <c r="C355" s="371"/>
      <c r="D355" s="371"/>
      <c r="E355" s="371"/>
      <c r="F355" s="210">
        <v>2.4</v>
      </c>
      <c r="G355" s="210">
        <v>2</v>
      </c>
      <c r="H355" s="210">
        <v>2</v>
      </c>
      <c r="I355" s="210"/>
      <c r="J355" s="210">
        <f>(F355*G355*H355)</f>
        <v>9.6</v>
      </c>
      <c r="K355" s="237"/>
    </row>
    <row r="356" spans="1:11">
      <c r="A356" s="238"/>
      <c r="B356" s="371" t="s">
        <v>397</v>
      </c>
      <c r="C356" s="371"/>
      <c r="D356" s="371"/>
      <c r="E356" s="371"/>
      <c r="F356" s="210">
        <v>1.9</v>
      </c>
      <c r="G356" s="210">
        <v>2</v>
      </c>
      <c r="H356" s="210">
        <v>4</v>
      </c>
      <c r="I356" s="210"/>
      <c r="J356" s="210">
        <f>(F356*G356*H356)</f>
        <v>15.2</v>
      </c>
      <c r="K356" s="237"/>
    </row>
    <row r="357" spans="1:11">
      <c r="A357" s="238"/>
      <c r="B357" s="371"/>
      <c r="C357" s="371"/>
      <c r="D357" s="371"/>
      <c r="E357" s="371"/>
      <c r="F357" s="210"/>
      <c r="G357" s="210"/>
      <c r="H357" s="210"/>
      <c r="I357" s="210"/>
      <c r="J357" s="210"/>
      <c r="K357" s="237"/>
    </row>
    <row r="358" spans="1:11">
      <c r="A358" s="238"/>
      <c r="B358" s="371" t="s">
        <v>394</v>
      </c>
      <c r="C358" s="371"/>
      <c r="D358" s="371"/>
      <c r="E358" s="371"/>
      <c r="F358" s="162" t="s">
        <v>63</v>
      </c>
      <c r="G358" s="236" t="s">
        <v>222</v>
      </c>
      <c r="H358" s="162" t="s">
        <v>71</v>
      </c>
      <c r="I358" s="162"/>
      <c r="J358" s="236" t="s">
        <v>139</v>
      </c>
      <c r="K358" s="237"/>
    </row>
    <row r="359" spans="1:11">
      <c r="A359" s="238"/>
      <c r="B359" s="371" t="s">
        <v>398</v>
      </c>
      <c r="C359" s="371"/>
      <c r="D359" s="371"/>
      <c r="E359" s="371"/>
      <c r="F359" s="210">
        <v>2</v>
      </c>
      <c r="G359" s="210">
        <v>2</v>
      </c>
      <c r="H359" s="210">
        <v>1</v>
      </c>
      <c r="I359" s="210"/>
      <c r="J359" s="210">
        <f>(F359*G359*H359)</f>
        <v>4</v>
      </c>
      <c r="K359" s="237"/>
    </row>
    <row r="360" spans="1:11">
      <c r="A360" s="238"/>
      <c r="B360" s="371" t="s">
        <v>399</v>
      </c>
      <c r="C360" s="371"/>
      <c r="D360" s="371"/>
      <c r="E360" s="371"/>
      <c r="F360" s="210">
        <v>1.2</v>
      </c>
      <c r="G360" s="210">
        <v>2</v>
      </c>
      <c r="H360" s="210">
        <v>2</v>
      </c>
      <c r="I360" s="210"/>
      <c r="J360" s="210">
        <f>(F360*G360*H360)</f>
        <v>4.8</v>
      </c>
      <c r="K360" s="237"/>
    </row>
    <row r="361" spans="1:11">
      <c r="A361" s="238"/>
      <c r="B361" s="162"/>
      <c r="C361" s="162"/>
      <c r="D361" s="162"/>
      <c r="E361" s="162"/>
      <c r="F361" s="210"/>
      <c r="G361" s="210"/>
      <c r="H361" s="210"/>
      <c r="I361" s="210"/>
      <c r="J361" s="210"/>
      <c r="K361" s="237"/>
    </row>
    <row r="362" spans="1:11">
      <c r="A362" s="238"/>
      <c r="B362" s="371" t="s">
        <v>221</v>
      </c>
      <c r="C362" s="371"/>
      <c r="D362" s="371"/>
      <c r="E362" s="371"/>
      <c r="F362" s="162" t="s">
        <v>63</v>
      </c>
      <c r="G362" s="236" t="s">
        <v>222</v>
      </c>
      <c r="H362" s="162" t="s">
        <v>71</v>
      </c>
      <c r="I362" s="162"/>
      <c r="J362" s="236" t="s">
        <v>139</v>
      </c>
      <c r="K362" s="237"/>
    </row>
    <row r="363" spans="1:11">
      <c r="A363" s="238"/>
      <c r="B363" s="371" t="s">
        <v>393</v>
      </c>
      <c r="C363" s="371"/>
      <c r="D363" s="371"/>
      <c r="E363" s="371"/>
      <c r="F363" s="210">
        <v>4.2</v>
      </c>
      <c r="G363" s="210">
        <v>2</v>
      </c>
      <c r="H363" s="210">
        <v>2</v>
      </c>
      <c r="I363" s="210"/>
      <c r="J363" s="210">
        <f>(F363*G363*H363)</f>
        <v>16.8</v>
      </c>
      <c r="K363" s="237"/>
    </row>
    <row r="364" spans="1:11">
      <c r="A364" s="238"/>
      <c r="B364" s="371"/>
      <c r="C364" s="371"/>
      <c r="D364" s="371"/>
      <c r="E364" s="371"/>
      <c r="F364" s="210"/>
      <c r="G364" s="210"/>
      <c r="H364" s="210"/>
      <c r="I364" s="210"/>
      <c r="J364" s="210"/>
      <c r="K364" s="237"/>
    </row>
    <row r="365" spans="1:11">
      <c r="A365" s="238"/>
      <c r="B365" s="370"/>
      <c r="C365" s="370"/>
      <c r="D365" s="370"/>
      <c r="E365" s="370"/>
      <c r="F365" s="243"/>
      <c r="G365" s="210"/>
      <c r="H365" s="210"/>
      <c r="I365" s="210"/>
      <c r="J365" s="243"/>
      <c r="K365" s="237"/>
    </row>
    <row r="366" spans="1:11">
      <c r="A366" s="238"/>
      <c r="B366" s="370"/>
      <c r="C366" s="370"/>
      <c r="D366" s="370"/>
      <c r="E366" s="370"/>
      <c r="F366" s="243"/>
      <c r="G366" s="376" t="s">
        <v>74</v>
      </c>
      <c r="H366" s="376"/>
      <c r="I366" s="254"/>
      <c r="J366" s="242">
        <f>J352+J355+J356+J359+J360+J363</f>
        <v>56.399999999999991</v>
      </c>
      <c r="K366" s="237"/>
    </row>
    <row r="367" spans="1:11">
      <c r="A367" s="238"/>
      <c r="B367" s="368"/>
      <c r="C367" s="369"/>
      <c r="D367" s="369"/>
      <c r="E367" s="369"/>
      <c r="F367" s="236"/>
      <c r="G367" s="210"/>
      <c r="H367" s="210"/>
      <c r="I367" s="210"/>
      <c r="J367" s="210"/>
      <c r="K367" s="237"/>
    </row>
    <row r="368" spans="1:11">
      <c r="A368" s="251" t="s">
        <v>80</v>
      </c>
      <c r="B368" s="373" t="s">
        <v>87</v>
      </c>
      <c r="C368" s="374"/>
      <c r="D368" s="374"/>
      <c r="E368" s="374"/>
      <c r="F368" s="374"/>
      <c r="G368" s="374"/>
      <c r="H368" s="374"/>
      <c r="I368" s="374"/>
      <c r="J368" s="374"/>
      <c r="K368" s="375"/>
    </row>
    <row r="369" spans="1:11">
      <c r="A369" s="258" t="s">
        <v>81</v>
      </c>
      <c r="B369" s="405" t="s">
        <v>224</v>
      </c>
      <c r="C369" s="405"/>
      <c r="D369" s="405"/>
      <c r="E369" s="405"/>
      <c r="F369" s="257" t="s">
        <v>209</v>
      </c>
      <c r="G369" s="280"/>
      <c r="H369" s="147"/>
      <c r="I369" s="147"/>
      <c r="J369" s="147"/>
      <c r="K369" s="260"/>
    </row>
    <row r="370" spans="1:11">
      <c r="A370" s="258"/>
      <c r="B370" s="408" t="s">
        <v>519</v>
      </c>
      <c r="C370" s="409"/>
      <c r="D370" s="409"/>
      <c r="E370" s="409"/>
      <c r="F370" s="272">
        <v>5</v>
      </c>
      <c r="G370" s="280"/>
      <c r="H370" s="147"/>
      <c r="I370" s="147"/>
      <c r="J370" s="147"/>
      <c r="K370" s="260"/>
    </row>
    <row r="371" spans="1:11">
      <c r="A371" s="271"/>
      <c r="B371" s="407"/>
      <c r="C371" s="405"/>
      <c r="D371" s="405"/>
      <c r="E371" s="405"/>
      <c r="F371" s="147"/>
      <c r="G371" s="147"/>
      <c r="H371" s="147"/>
      <c r="I371" s="147"/>
      <c r="J371" s="147"/>
      <c r="K371" s="260"/>
    </row>
    <row r="372" spans="1:11">
      <c r="A372" s="258" t="s">
        <v>82</v>
      </c>
      <c r="B372" s="405" t="s">
        <v>225</v>
      </c>
      <c r="C372" s="405"/>
      <c r="D372" s="405"/>
      <c r="E372" s="405"/>
      <c r="F372" s="257" t="s">
        <v>209</v>
      </c>
      <c r="G372" s="144"/>
      <c r="H372" s="147"/>
      <c r="I372" s="147"/>
      <c r="J372" s="147"/>
      <c r="K372" s="260"/>
    </row>
    <row r="373" spans="1:11">
      <c r="A373" s="258"/>
      <c r="B373" s="408" t="s">
        <v>519</v>
      </c>
      <c r="C373" s="409"/>
      <c r="D373" s="409"/>
      <c r="E373" s="409"/>
      <c r="F373" s="272">
        <v>5</v>
      </c>
      <c r="G373" s="281"/>
      <c r="H373" s="147"/>
      <c r="I373" s="147"/>
      <c r="J373" s="147"/>
      <c r="K373" s="260"/>
    </row>
    <row r="374" spans="1:11">
      <c r="A374" s="258"/>
      <c r="B374" s="407"/>
      <c r="C374" s="405"/>
      <c r="D374" s="405"/>
      <c r="E374" s="405"/>
      <c r="F374" s="144"/>
      <c r="G374" s="281"/>
      <c r="H374" s="147"/>
      <c r="I374" s="147"/>
      <c r="J374" s="147"/>
      <c r="K374" s="260"/>
    </row>
    <row r="375" spans="1:11">
      <c r="A375" s="251" t="s">
        <v>89</v>
      </c>
      <c r="B375" s="373" t="s">
        <v>583</v>
      </c>
      <c r="C375" s="374"/>
      <c r="D375" s="374"/>
      <c r="E375" s="374"/>
      <c r="F375" s="374"/>
      <c r="G375" s="374"/>
      <c r="H375" s="374"/>
      <c r="I375" s="374"/>
      <c r="J375" s="374"/>
      <c r="K375" s="375"/>
    </row>
    <row r="376" spans="1:11">
      <c r="A376" s="233"/>
      <c r="B376" s="259"/>
      <c r="C376" s="259"/>
      <c r="D376" s="259"/>
      <c r="E376" s="259"/>
      <c r="H376" s="240"/>
      <c r="I376" s="240"/>
      <c r="J376" s="212"/>
      <c r="K376" s="237"/>
    </row>
    <row r="377" spans="1:11">
      <c r="A377" s="238" t="s">
        <v>90</v>
      </c>
      <c r="B377" s="384" t="s">
        <v>228</v>
      </c>
      <c r="C377" s="384"/>
      <c r="D377" s="384"/>
      <c r="E377" s="384"/>
      <c r="F377" s="257" t="s">
        <v>63</v>
      </c>
      <c r="G377" s="257" t="s">
        <v>67</v>
      </c>
      <c r="H377" s="257" t="s">
        <v>71</v>
      </c>
      <c r="I377" s="257"/>
      <c r="J377" s="257" t="s">
        <v>59</v>
      </c>
      <c r="K377" s="269"/>
    </row>
    <row r="378" spans="1:11">
      <c r="A378" s="233"/>
      <c r="B378" s="386" t="s">
        <v>437</v>
      </c>
      <c r="C378" s="386"/>
      <c r="D378" s="386"/>
      <c r="E378" s="386"/>
      <c r="F378" s="210">
        <v>1.6</v>
      </c>
      <c r="G378" s="210">
        <v>0.7</v>
      </c>
      <c r="H378" s="210">
        <v>1</v>
      </c>
      <c r="I378" s="210"/>
      <c r="J378" s="210">
        <f>F378*G378*H378</f>
        <v>1.1199999999999999</v>
      </c>
      <c r="K378" s="237"/>
    </row>
    <row r="379" spans="1:11">
      <c r="A379" s="233"/>
      <c r="B379" s="386" t="s">
        <v>408</v>
      </c>
      <c r="C379" s="386"/>
      <c r="D379" s="386"/>
      <c r="E379" s="386"/>
      <c r="F379" s="210">
        <v>0.8</v>
      </c>
      <c r="G379" s="210">
        <v>0.7</v>
      </c>
      <c r="H379" s="210">
        <v>2</v>
      </c>
      <c r="I379" s="210"/>
      <c r="J379" s="210">
        <f>F379*G379*H379</f>
        <v>1.1199999999999999</v>
      </c>
      <c r="K379" s="237"/>
    </row>
    <row r="380" spans="1:11">
      <c r="A380" s="233"/>
      <c r="B380" s="259"/>
      <c r="C380" s="259"/>
      <c r="D380" s="259"/>
      <c r="E380" s="259"/>
      <c r="H380" s="240" t="s">
        <v>61</v>
      </c>
      <c r="I380" s="240"/>
      <c r="J380" s="212">
        <f>SUM(J378:J379)</f>
        <v>2.2399999999999998</v>
      </c>
      <c r="K380" s="237"/>
    </row>
    <row r="381" spans="1:11">
      <c r="A381" s="238"/>
      <c r="B381" s="259"/>
      <c r="C381" s="259"/>
      <c r="D381" s="259"/>
      <c r="E381" s="259"/>
      <c r="F381" s="236"/>
      <c r="G381" s="210"/>
      <c r="H381" s="210"/>
      <c r="I381" s="210"/>
      <c r="J381" s="210"/>
      <c r="K381" s="269"/>
    </row>
    <row r="382" spans="1:11">
      <c r="A382" s="238" t="s">
        <v>91</v>
      </c>
      <c r="B382" s="384" t="s">
        <v>229</v>
      </c>
      <c r="C382" s="384"/>
      <c r="D382" s="384"/>
      <c r="E382" s="384"/>
      <c r="F382" s="257" t="s">
        <v>63</v>
      </c>
      <c r="G382" s="257" t="s">
        <v>67</v>
      </c>
      <c r="H382" s="257" t="s">
        <v>71</v>
      </c>
      <c r="I382" s="257"/>
      <c r="J382" s="257" t="s">
        <v>59</v>
      </c>
      <c r="K382" s="269"/>
    </row>
    <row r="383" spans="1:11">
      <c r="A383" s="233"/>
      <c r="B383" s="386" t="s">
        <v>521</v>
      </c>
      <c r="C383" s="386"/>
      <c r="D383" s="386"/>
      <c r="E383" s="386"/>
      <c r="F383" s="210">
        <v>2</v>
      </c>
      <c r="G383" s="210">
        <v>1.1000000000000001</v>
      </c>
      <c r="H383" s="210">
        <v>2</v>
      </c>
      <c r="I383" s="210"/>
      <c r="J383" s="210">
        <f>F383*G383*H383</f>
        <v>4.4000000000000004</v>
      </c>
      <c r="K383" s="237"/>
    </row>
    <row r="384" spans="1:11">
      <c r="A384" s="233"/>
      <c r="B384" s="386" t="s">
        <v>520</v>
      </c>
      <c r="C384" s="386"/>
      <c r="D384" s="386"/>
      <c r="E384" s="386"/>
      <c r="F384" s="210">
        <v>1.5</v>
      </c>
      <c r="G384" s="210">
        <v>1.1000000000000001</v>
      </c>
      <c r="H384" s="210">
        <v>4</v>
      </c>
      <c r="I384" s="210"/>
      <c r="J384" s="210">
        <f>F384*G384*H384</f>
        <v>6.6000000000000005</v>
      </c>
      <c r="K384" s="237"/>
    </row>
    <row r="385" spans="1:11">
      <c r="A385" s="233"/>
      <c r="B385" s="259"/>
      <c r="C385" s="259"/>
      <c r="D385" s="259"/>
      <c r="E385" s="259"/>
      <c r="H385" s="240" t="s">
        <v>61</v>
      </c>
      <c r="I385" s="240"/>
      <c r="J385" s="212">
        <f>SUM(J383:J384)</f>
        <v>11</v>
      </c>
      <c r="K385" s="237"/>
    </row>
    <row r="386" spans="1:11">
      <c r="A386" s="238"/>
      <c r="B386" s="259"/>
      <c r="C386" s="259"/>
      <c r="D386" s="259"/>
      <c r="E386" s="259"/>
      <c r="F386" s="236"/>
      <c r="G386" s="210"/>
      <c r="H386" s="210"/>
      <c r="I386" s="210"/>
      <c r="J386" s="210"/>
      <c r="K386" s="269"/>
    </row>
    <row r="387" spans="1:11">
      <c r="A387" s="238" t="s">
        <v>206</v>
      </c>
      <c r="B387" s="368" t="s">
        <v>231</v>
      </c>
      <c r="C387" s="368"/>
      <c r="D387" s="368"/>
      <c r="E387" s="368"/>
      <c r="F387" s="257" t="s">
        <v>63</v>
      </c>
      <c r="G387" s="257" t="s">
        <v>67</v>
      </c>
      <c r="H387" s="257" t="s">
        <v>71</v>
      </c>
      <c r="I387" s="257"/>
      <c r="J387" s="257" t="s">
        <v>59</v>
      </c>
      <c r="K387" s="269"/>
    </row>
    <row r="388" spans="1:11">
      <c r="A388" s="238"/>
      <c r="B388" s="370" t="s">
        <v>438</v>
      </c>
      <c r="C388" s="370"/>
      <c r="D388" s="370"/>
      <c r="E388" s="370"/>
      <c r="F388" s="236">
        <v>3.6</v>
      </c>
      <c r="G388" s="210">
        <v>2.2999999999999998</v>
      </c>
      <c r="H388" s="210">
        <v>2</v>
      </c>
      <c r="I388" s="210"/>
      <c r="J388" s="212">
        <f>F388*G388*H388</f>
        <v>16.559999999999999</v>
      </c>
      <c r="K388" s="269"/>
    </row>
    <row r="389" spans="1:11" ht="15" customHeight="1">
      <c r="A389" s="238"/>
      <c r="B389" s="368"/>
      <c r="C389" s="368"/>
      <c r="D389" s="368"/>
      <c r="E389" s="368"/>
      <c r="F389" s="236"/>
      <c r="G389" s="210"/>
      <c r="H389" s="210"/>
      <c r="I389" s="210"/>
      <c r="J389" s="210"/>
      <c r="K389" s="269"/>
    </row>
    <row r="390" spans="1:11">
      <c r="A390" s="238" t="s">
        <v>586</v>
      </c>
      <c r="B390" s="368" t="s">
        <v>591</v>
      </c>
      <c r="C390" s="368"/>
      <c r="D390" s="368"/>
      <c r="E390" s="368"/>
      <c r="F390" s="257" t="s">
        <v>63</v>
      </c>
      <c r="G390" s="257" t="s">
        <v>67</v>
      </c>
      <c r="H390" s="257" t="s">
        <v>71</v>
      </c>
      <c r="I390" s="257"/>
      <c r="J390" s="257" t="s">
        <v>59</v>
      </c>
      <c r="K390" s="269"/>
    </row>
    <row r="391" spans="1:11">
      <c r="A391" s="238"/>
      <c r="B391" s="370" t="s">
        <v>587</v>
      </c>
      <c r="C391" s="370"/>
      <c r="D391" s="370"/>
      <c r="E391" s="370"/>
      <c r="F391" s="236">
        <v>1.5</v>
      </c>
      <c r="G391" s="210">
        <v>2.1</v>
      </c>
      <c r="H391" s="210">
        <v>1</v>
      </c>
      <c r="I391" s="210"/>
      <c r="J391" s="212">
        <f>F391*G391*H391</f>
        <v>3.1500000000000004</v>
      </c>
      <c r="K391" s="269"/>
    </row>
    <row r="392" spans="1:11" ht="15" customHeight="1">
      <c r="A392" s="238"/>
      <c r="B392" s="368"/>
      <c r="C392" s="368"/>
      <c r="D392" s="368"/>
      <c r="E392" s="368"/>
      <c r="F392" s="236"/>
      <c r="G392" s="210"/>
      <c r="H392" s="210"/>
      <c r="I392" s="210"/>
      <c r="J392" s="210"/>
      <c r="K392" s="269"/>
    </row>
    <row r="393" spans="1:11">
      <c r="A393" s="251" t="s">
        <v>100</v>
      </c>
      <c r="B393" s="373" t="s">
        <v>98</v>
      </c>
      <c r="C393" s="374"/>
      <c r="D393" s="374"/>
      <c r="E393" s="374"/>
      <c r="F393" s="374"/>
      <c r="G393" s="374"/>
      <c r="H393" s="374"/>
      <c r="I393" s="374"/>
      <c r="J393" s="374"/>
      <c r="K393" s="375"/>
    </row>
    <row r="394" spans="1:11">
      <c r="A394" s="231"/>
      <c r="B394" s="282"/>
      <c r="C394" s="282"/>
      <c r="D394" s="282"/>
      <c r="E394" s="282"/>
      <c r="F394" s="282"/>
      <c r="G394" s="282"/>
      <c r="H394" s="282"/>
      <c r="I394" s="282"/>
      <c r="J394" s="282"/>
      <c r="K394" s="283"/>
    </row>
    <row r="395" spans="1:11">
      <c r="A395" s="233" t="s">
        <v>101</v>
      </c>
      <c r="B395" s="368" t="s">
        <v>578</v>
      </c>
      <c r="C395" s="369"/>
      <c r="D395" s="369"/>
      <c r="E395" s="369"/>
      <c r="F395" s="236"/>
      <c r="G395" s="236" t="s">
        <v>665</v>
      </c>
      <c r="H395" s="22" t="s">
        <v>59</v>
      </c>
      <c r="I395" s="22"/>
      <c r="K395" s="237"/>
    </row>
    <row r="396" spans="1:11">
      <c r="A396" s="238"/>
      <c r="B396" s="370" t="s">
        <v>228</v>
      </c>
      <c r="C396" s="371"/>
      <c r="D396" s="371"/>
      <c r="E396" s="371"/>
      <c r="F396" s="210"/>
      <c r="G396" s="210">
        <f>J380</f>
        <v>2.2399999999999998</v>
      </c>
      <c r="H396" s="210">
        <f>G396</f>
        <v>2.2399999999999998</v>
      </c>
      <c r="I396" s="210"/>
      <c r="K396" s="237"/>
    </row>
    <row r="397" spans="1:11">
      <c r="A397" s="238"/>
      <c r="B397" s="371" t="s">
        <v>229</v>
      </c>
      <c r="C397" s="371"/>
      <c r="D397" s="371"/>
      <c r="E397" s="371"/>
      <c r="F397" s="210"/>
      <c r="G397" s="210">
        <f>J385</f>
        <v>11</v>
      </c>
      <c r="H397" s="210">
        <f>G397</f>
        <v>11</v>
      </c>
      <c r="I397" s="210"/>
      <c r="K397" s="237"/>
    </row>
    <row r="398" spans="1:11">
      <c r="A398" s="238"/>
      <c r="B398" s="371"/>
      <c r="C398" s="371"/>
      <c r="D398" s="371"/>
      <c r="E398" s="371"/>
      <c r="F398" s="365" t="s">
        <v>88</v>
      </c>
      <c r="G398" s="376"/>
      <c r="H398" s="242">
        <f>SUM(H396:H397)</f>
        <v>13.24</v>
      </c>
      <c r="I398" s="242"/>
      <c r="K398" s="237"/>
    </row>
    <row r="399" spans="1:11">
      <c r="A399" s="238"/>
      <c r="B399" s="162"/>
      <c r="C399" s="162"/>
      <c r="D399" s="162"/>
      <c r="E399" s="162"/>
      <c r="F399" s="253"/>
      <c r="G399" s="254"/>
      <c r="H399" s="242"/>
      <c r="I399" s="242"/>
      <c r="K399" s="237"/>
    </row>
    <row r="400" spans="1:11">
      <c r="A400" s="233" t="s">
        <v>576</v>
      </c>
      <c r="B400" s="368" t="s">
        <v>99</v>
      </c>
      <c r="C400" s="369"/>
      <c r="D400" s="369"/>
      <c r="E400" s="369"/>
      <c r="F400" s="236" t="s">
        <v>63</v>
      </c>
      <c r="G400" s="236" t="s">
        <v>67</v>
      </c>
      <c r="H400" s="236" t="s">
        <v>59</v>
      </c>
      <c r="I400" s="236"/>
      <c r="K400" s="237"/>
    </row>
    <row r="401" spans="1:11">
      <c r="A401" s="238"/>
      <c r="B401" s="370" t="s">
        <v>368</v>
      </c>
      <c r="C401" s="371"/>
      <c r="D401" s="371"/>
      <c r="E401" s="371"/>
      <c r="F401" s="210">
        <v>0.6</v>
      </c>
      <c r="G401" s="210">
        <v>0.8</v>
      </c>
      <c r="H401" s="210">
        <f>G401*F401</f>
        <v>0.48</v>
      </c>
      <c r="I401" s="210"/>
      <c r="K401" s="237"/>
    </row>
    <row r="402" spans="1:11">
      <c r="A402" s="238"/>
      <c r="B402" s="371" t="s">
        <v>369</v>
      </c>
      <c r="C402" s="371"/>
      <c r="D402" s="371"/>
      <c r="E402" s="371"/>
      <c r="F402" s="210">
        <v>0.6</v>
      </c>
      <c r="G402" s="210">
        <v>0.8</v>
      </c>
      <c r="H402" s="210">
        <f>G402*F402</f>
        <v>0.48</v>
      </c>
      <c r="I402" s="210"/>
      <c r="K402" s="237"/>
    </row>
    <row r="403" spans="1:11">
      <c r="A403" s="238"/>
      <c r="B403" s="371"/>
      <c r="C403" s="371"/>
      <c r="D403" s="371"/>
      <c r="E403" s="371"/>
      <c r="F403" s="365" t="s">
        <v>88</v>
      </c>
      <c r="G403" s="376"/>
      <c r="H403" s="242">
        <f>SUM(H401:H402)</f>
        <v>0.96</v>
      </c>
      <c r="I403" s="242"/>
      <c r="K403" s="237"/>
    </row>
    <row r="404" spans="1:11">
      <c r="A404" s="255"/>
      <c r="B404" s="145"/>
      <c r="C404" s="145"/>
      <c r="D404" s="145"/>
      <c r="E404" s="145"/>
      <c r="F404" s="145"/>
      <c r="G404" s="145"/>
      <c r="H404" s="145"/>
      <c r="I404" s="145"/>
      <c r="J404" s="145"/>
      <c r="K404" s="256"/>
    </row>
    <row r="405" spans="1:11">
      <c r="A405" s="251" t="s">
        <v>105</v>
      </c>
      <c r="B405" s="373" t="s">
        <v>104</v>
      </c>
      <c r="C405" s="374"/>
      <c r="D405" s="374"/>
      <c r="E405" s="374"/>
      <c r="F405" s="374"/>
      <c r="G405" s="374"/>
      <c r="H405" s="374"/>
      <c r="I405" s="374"/>
      <c r="J405" s="374"/>
      <c r="K405" s="375"/>
    </row>
    <row r="406" spans="1:11">
      <c r="A406" s="238"/>
      <c r="B406" s="370"/>
      <c r="C406" s="370"/>
      <c r="D406" s="370"/>
      <c r="E406" s="370"/>
      <c r="K406" s="237"/>
    </row>
    <row r="407" spans="1:11">
      <c r="A407" s="258" t="s">
        <v>106</v>
      </c>
      <c r="B407" s="405" t="s">
        <v>108</v>
      </c>
      <c r="C407" s="405"/>
      <c r="D407" s="405"/>
      <c r="E407" s="405"/>
      <c r="F407" s="22" t="s">
        <v>59</v>
      </c>
      <c r="G407" s="144"/>
      <c r="H407" s="147"/>
      <c r="I407" s="147"/>
      <c r="J407" s="147"/>
      <c r="K407" s="260"/>
    </row>
    <row r="408" spans="1:11">
      <c r="A408" s="258"/>
      <c r="B408" s="406" t="s">
        <v>566</v>
      </c>
      <c r="C408" s="404"/>
      <c r="D408" s="404"/>
      <c r="E408" s="404"/>
      <c r="F408" s="272">
        <v>152.29</v>
      </c>
      <c r="G408" s="281"/>
      <c r="H408" s="147"/>
      <c r="I408" s="147"/>
      <c r="J408" s="147"/>
      <c r="K408" s="260"/>
    </row>
    <row r="409" spans="1:11">
      <c r="A409" s="258"/>
      <c r="B409" s="407"/>
      <c r="C409" s="405"/>
      <c r="D409" s="405"/>
      <c r="E409" s="405"/>
      <c r="F409" s="144"/>
      <c r="G409" s="281"/>
      <c r="H409" s="147"/>
      <c r="I409" s="147"/>
      <c r="J409" s="147"/>
      <c r="K409" s="260"/>
    </row>
    <row r="410" spans="1:11">
      <c r="A410" s="233" t="s">
        <v>107</v>
      </c>
      <c r="B410" s="383" t="s">
        <v>569</v>
      </c>
      <c r="C410" s="372"/>
      <c r="D410" s="372"/>
      <c r="E410" s="372"/>
      <c r="F410" s="236" t="s">
        <v>109</v>
      </c>
      <c r="G410" s="236"/>
      <c r="H410" s="236"/>
      <c r="I410" s="236"/>
      <c r="J410" s="236"/>
      <c r="K410" s="237"/>
    </row>
    <row r="411" spans="1:11">
      <c r="A411" s="238"/>
      <c r="B411" s="383" t="s">
        <v>439</v>
      </c>
      <c r="C411" s="372"/>
      <c r="D411" s="372"/>
      <c r="E411" s="372"/>
      <c r="F411" s="213"/>
      <c r="G411" s="213"/>
      <c r="H411" s="213"/>
      <c r="I411" s="213"/>
      <c r="J411" s="272"/>
      <c r="K411" s="237"/>
    </row>
    <row r="412" spans="1:11">
      <c r="A412" s="238"/>
      <c r="B412" s="246"/>
      <c r="C412" s="252"/>
      <c r="D412" s="252"/>
      <c r="E412" s="239" t="s">
        <v>116</v>
      </c>
      <c r="F412" s="211">
        <f>F408</f>
        <v>152.29</v>
      </c>
      <c r="G412" s="213"/>
      <c r="H412" s="213"/>
      <c r="I412" s="213"/>
      <c r="J412" s="272"/>
      <c r="K412" s="237"/>
    </row>
    <row r="413" spans="1:11">
      <c r="A413" s="238"/>
      <c r="B413" s="246"/>
      <c r="C413" s="252"/>
      <c r="D413" s="252"/>
      <c r="E413" s="252"/>
      <c r="F413" s="211"/>
      <c r="G413" s="213"/>
      <c r="H413" s="213"/>
      <c r="I413" s="213"/>
      <c r="J413" s="272"/>
      <c r="K413" s="237"/>
    </row>
    <row r="414" spans="1:11">
      <c r="A414" s="251" t="s">
        <v>113</v>
      </c>
      <c r="B414" s="373" t="s">
        <v>111</v>
      </c>
      <c r="C414" s="374"/>
      <c r="D414" s="374"/>
      <c r="E414" s="374"/>
      <c r="F414" s="374"/>
      <c r="G414" s="374"/>
      <c r="H414" s="374"/>
      <c r="I414" s="374"/>
      <c r="J414" s="374"/>
      <c r="K414" s="375"/>
    </row>
    <row r="415" spans="1:11">
      <c r="A415" s="233" t="s">
        <v>114</v>
      </c>
      <c r="B415" s="400" t="s">
        <v>112</v>
      </c>
      <c r="C415" s="410"/>
      <c r="D415" s="410"/>
      <c r="E415" s="410"/>
      <c r="K415" s="237"/>
    </row>
    <row r="416" spans="1:11">
      <c r="A416" s="238"/>
      <c r="B416" s="370" t="s">
        <v>115</v>
      </c>
      <c r="C416" s="371"/>
      <c r="D416" s="371"/>
      <c r="E416" s="371"/>
      <c r="F416" s="236" t="s">
        <v>63</v>
      </c>
      <c r="G416" s="236" t="s">
        <v>64</v>
      </c>
      <c r="H416" s="236" t="s">
        <v>59</v>
      </c>
      <c r="I416" s="236"/>
      <c r="J416" s="236"/>
      <c r="K416" s="237"/>
    </row>
    <row r="417" spans="1:11">
      <c r="A417" s="238"/>
      <c r="B417" s="370" t="s">
        <v>365</v>
      </c>
      <c r="C417" s="371"/>
      <c r="D417" s="371"/>
      <c r="E417" s="371"/>
      <c r="F417" s="210">
        <v>7.35</v>
      </c>
      <c r="G417" s="210">
        <v>5.85</v>
      </c>
      <c r="H417" s="210">
        <f>G417*F417-(1*1.35)</f>
        <v>41.647499999999994</v>
      </c>
      <c r="I417" s="210"/>
      <c r="J417" s="210"/>
      <c r="K417" s="237"/>
    </row>
    <row r="418" spans="1:11">
      <c r="A418" s="238"/>
      <c r="B418" s="370" t="s">
        <v>366</v>
      </c>
      <c r="C418" s="371"/>
      <c r="D418" s="371"/>
      <c r="E418" s="371"/>
      <c r="F418" s="210">
        <v>3.2</v>
      </c>
      <c r="G418" s="210">
        <v>2</v>
      </c>
      <c r="H418" s="210">
        <f>G418*F418</f>
        <v>6.4</v>
      </c>
      <c r="I418" s="210"/>
      <c r="J418" s="210"/>
      <c r="K418" s="237"/>
    </row>
    <row r="419" spans="1:11">
      <c r="A419" s="238"/>
      <c r="B419" s="370" t="s">
        <v>367</v>
      </c>
      <c r="C419" s="371"/>
      <c r="D419" s="371"/>
      <c r="E419" s="371"/>
      <c r="F419" s="210">
        <v>4.8</v>
      </c>
      <c r="G419" s="210">
        <v>4.3499999999999996</v>
      </c>
      <c r="H419" s="210">
        <f>G419*F419</f>
        <v>20.88</v>
      </c>
      <c r="I419" s="210"/>
      <c r="J419" s="210"/>
      <c r="K419" s="237"/>
    </row>
    <row r="420" spans="1:11">
      <c r="A420" s="238"/>
      <c r="B420" s="370" t="s">
        <v>368</v>
      </c>
      <c r="C420" s="371"/>
      <c r="D420" s="371"/>
      <c r="E420" s="371"/>
      <c r="F420" s="210">
        <v>2</v>
      </c>
      <c r="G420" s="210">
        <v>1.9</v>
      </c>
      <c r="H420" s="210">
        <f>G420*F420</f>
        <v>3.8</v>
      </c>
      <c r="I420" s="210"/>
      <c r="J420" s="210"/>
      <c r="K420" s="237"/>
    </row>
    <row r="421" spans="1:11">
      <c r="A421" s="238"/>
      <c r="B421" s="371" t="s">
        <v>369</v>
      </c>
      <c r="C421" s="371"/>
      <c r="D421" s="371"/>
      <c r="E421" s="371"/>
      <c r="F421" s="243">
        <v>2</v>
      </c>
      <c r="G421" s="243">
        <v>1.9</v>
      </c>
      <c r="H421" s="210">
        <f>G421*F421</f>
        <v>3.8</v>
      </c>
      <c r="I421" s="210"/>
      <c r="J421" s="236"/>
      <c r="K421" s="237"/>
    </row>
    <row r="422" spans="1:11">
      <c r="A422" s="238"/>
      <c r="F422" s="379" t="s">
        <v>116</v>
      </c>
      <c r="G422" s="379"/>
      <c r="H422" s="212">
        <f>SUM(H417:H421)</f>
        <v>76.527499999999989</v>
      </c>
      <c r="I422" s="212"/>
      <c r="J422" s="242"/>
      <c r="K422" s="237"/>
    </row>
    <row r="423" spans="1:11">
      <c r="A423" s="238"/>
      <c r="F423" s="239"/>
      <c r="G423" s="239"/>
      <c r="H423" s="212"/>
      <c r="I423" s="212"/>
      <c r="J423" s="242"/>
      <c r="K423" s="237"/>
    </row>
    <row r="424" spans="1:11">
      <c r="A424" s="251" t="s">
        <v>124</v>
      </c>
      <c r="B424" s="373" t="s">
        <v>118</v>
      </c>
      <c r="C424" s="374"/>
      <c r="D424" s="374"/>
      <c r="E424" s="374"/>
      <c r="F424" s="374"/>
      <c r="G424" s="374"/>
      <c r="H424" s="374"/>
      <c r="I424" s="374"/>
      <c r="J424" s="374"/>
      <c r="K424" s="375"/>
    </row>
    <row r="425" spans="1:11" ht="27" customHeight="1">
      <c r="A425" s="271" t="s">
        <v>125</v>
      </c>
      <c r="B425" s="383" t="s">
        <v>234</v>
      </c>
      <c r="C425" s="372"/>
      <c r="D425" s="372"/>
      <c r="E425" s="372"/>
      <c r="F425" s="247" t="s">
        <v>235</v>
      </c>
      <c r="G425" s="247" t="s">
        <v>121</v>
      </c>
      <c r="H425" s="247" t="s">
        <v>59</v>
      </c>
      <c r="I425" s="247"/>
      <c r="J425" s="247"/>
      <c r="K425" s="237"/>
    </row>
    <row r="426" spans="1:11">
      <c r="A426" s="271"/>
      <c r="B426" s="383" t="s">
        <v>236</v>
      </c>
      <c r="C426" s="383"/>
      <c r="D426" s="383"/>
      <c r="E426" s="383"/>
      <c r="F426" s="245">
        <f>J348</f>
        <v>233.1575</v>
      </c>
      <c r="G426" s="247">
        <v>2</v>
      </c>
      <c r="H426" s="284">
        <f>F426*G426</f>
        <v>466.315</v>
      </c>
      <c r="I426" s="284"/>
      <c r="J426" s="247"/>
      <c r="K426" s="237"/>
    </row>
    <row r="427" spans="1:11">
      <c r="A427" s="238"/>
      <c r="F427" s="377"/>
      <c r="G427" s="377"/>
      <c r="H427" s="377"/>
      <c r="I427" s="240"/>
      <c r="J427" s="212"/>
      <c r="K427" s="237"/>
    </row>
    <row r="428" spans="1:11">
      <c r="A428" s="238" t="s">
        <v>126</v>
      </c>
      <c r="B428" s="369" t="s">
        <v>243</v>
      </c>
      <c r="C428" s="369"/>
      <c r="D428" s="369"/>
      <c r="E428" s="369"/>
      <c r="F428" s="240"/>
      <c r="G428" s="240"/>
      <c r="H428" s="240"/>
      <c r="I428" s="240"/>
      <c r="J428" s="212"/>
      <c r="K428" s="237"/>
    </row>
    <row r="429" spans="1:11">
      <c r="A429" s="238"/>
      <c r="B429" s="370" t="s">
        <v>238</v>
      </c>
      <c r="C429" s="371"/>
      <c r="D429" s="371"/>
      <c r="E429" s="371"/>
      <c r="F429" s="236" t="s">
        <v>63</v>
      </c>
      <c r="G429" s="236" t="s">
        <v>64</v>
      </c>
      <c r="H429" s="210" t="s">
        <v>123</v>
      </c>
      <c r="I429" s="210"/>
      <c r="J429" s="210" t="s">
        <v>237</v>
      </c>
      <c r="K429" s="285" t="s">
        <v>59</v>
      </c>
    </row>
    <row r="430" spans="1:11">
      <c r="A430" s="238"/>
      <c r="B430" s="370" t="s">
        <v>368</v>
      </c>
      <c r="C430" s="371"/>
      <c r="D430" s="371"/>
      <c r="E430" s="371"/>
      <c r="F430" s="210">
        <v>2</v>
      </c>
      <c r="G430" s="210">
        <v>1.9</v>
      </c>
      <c r="H430" s="210">
        <f t="shared" ref="H430:H436" si="16">F430+G430+F430+G430</f>
        <v>7.8000000000000007</v>
      </c>
      <c r="I430" s="210"/>
      <c r="J430" s="210">
        <v>3</v>
      </c>
      <c r="K430" s="249">
        <f t="shared" ref="K430:K436" si="17">J430*H430</f>
        <v>23.400000000000002</v>
      </c>
    </row>
    <row r="431" spans="1:11">
      <c r="A431" s="238"/>
      <c r="B431" s="371" t="s">
        <v>369</v>
      </c>
      <c r="C431" s="371"/>
      <c r="D431" s="371"/>
      <c r="E431" s="371"/>
      <c r="F431" s="243">
        <v>2</v>
      </c>
      <c r="G431" s="243">
        <v>1.9</v>
      </c>
      <c r="H431" s="210">
        <f t="shared" si="16"/>
        <v>7.8000000000000007</v>
      </c>
      <c r="I431" s="210"/>
      <c r="J431" s="210">
        <v>3</v>
      </c>
      <c r="K431" s="249">
        <f t="shared" si="17"/>
        <v>23.400000000000002</v>
      </c>
    </row>
    <row r="432" spans="1:11">
      <c r="A432" s="238"/>
      <c r="B432" s="370" t="s">
        <v>365</v>
      </c>
      <c r="C432" s="371"/>
      <c r="D432" s="371"/>
      <c r="E432" s="371"/>
      <c r="F432" s="210">
        <v>7.35</v>
      </c>
      <c r="G432" s="210">
        <v>5.85</v>
      </c>
      <c r="H432" s="210">
        <f t="shared" si="16"/>
        <v>26.4</v>
      </c>
      <c r="I432" s="210"/>
      <c r="J432" s="210">
        <v>1.03</v>
      </c>
      <c r="K432" s="249">
        <f t="shared" si="17"/>
        <v>27.192</v>
      </c>
    </row>
    <row r="433" spans="1:11">
      <c r="A433" s="238"/>
      <c r="B433" s="370" t="s">
        <v>366</v>
      </c>
      <c r="C433" s="371"/>
      <c r="D433" s="371"/>
      <c r="E433" s="371"/>
      <c r="F433" s="210">
        <v>3.2</v>
      </c>
      <c r="G433" s="210">
        <v>2</v>
      </c>
      <c r="H433" s="210">
        <f t="shared" si="16"/>
        <v>10.4</v>
      </c>
      <c r="I433" s="210"/>
      <c r="J433" s="210">
        <v>1.03</v>
      </c>
      <c r="K433" s="249">
        <f t="shared" si="17"/>
        <v>10.712000000000002</v>
      </c>
    </row>
    <row r="434" spans="1:11">
      <c r="A434" s="238"/>
      <c r="B434" s="370" t="s">
        <v>367</v>
      </c>
      <c r="C434" s="371"/>
      <c r="D434" s="371"/>
      <c r="E434" s="371"/>
      <c r="F434" s="210">
        <v>4.8</v>
      </c>
      <c r="G434" s="210">
        <v>4.3499999999999996</v>
      </c>
      <c r="H434" s="210">
        <f t="shared" si="16"/>
        <v>18.299999999999997</v>
      </c>
      <c r="I434" s="210"/>
      <c r="J434" s="210">
        <v>1.03</v>
      </c>
      <c r="K434" s="249">
        <f t="shared" si="17"/>
        <v>18.848999999999997</v>
      </c>
    </row>
    <row r="435" spans="1:11">
      <c r="A435" s="238"/>
      <c r="B435" s="370" t="s">
        <v>400</v>
      </c>
      <c r="C435" s="371"/>
      <c r="D435" s="371"/>
      <c r="E435" s="371"/>
      <c r="F435" s="210">
        <v>5.0999999999999996</v>
      </c>
      <c r="G435" s="210">
        <v>2.37</v>
      </c>
      <c r="H435" s="210">
        <f t="shared" si="16"/>
        <v>14.940000000000001</v>
      </c>
      <c r="I435" s="210"/>
      <c r="J435" s="210">
        <v>1.03</v>
      </c>
      <c r="K435" s="249">
        <f t="shared" si="17"/>
        <v>15.388200000000001</v>
      </c>
    </row>
    <row r="436" spans="1:11">
      <c r="A436" s="238"/>
      <c r="B436" s="371" t="s">
        <v>401</v>
      </c>
      <c r="C436" s="371"/>
      <c r="D436" s="371"/>
      <c r="E436" s="371"/>
      <c r="F436" s="243">
        <v>9.15</v>
      </c>
      <c r="G436" s="243">
        <v>2.4500000000000002</v>
      </c>
      <c r="H436" s="210">
        <f t="shared" si="16"/>
        <v>23.2</v>
      </c>
      <c r="I436" s="210"/>
      <c r="J436" s="210">
        <v>1.03</v>
      </c>
      <c r="K436" s="249">
        <f t="shared" si="17"/>
        <v>23.896000000000001</v>
      </c>
    </row>
    <row r="437" spans="1:11">
      <c r="A437" s="238"/>
      <c r="B437" s="371" t="s">
        <v>223</v>
      </c>
      <c r="C437" s="371"/>
      <c r="D437" s="371"/>
      <c r="E437" s="371"/>
      <c r="F437" s="243">
        <v>3.6</v>
      </c>
      <c r="G437" s="243">
        <v>2.2999999999999998</v>
      </c>
      <c r="H437" s="210">
        <f>F437+G437+F437+G437</f>
        <v>11.8</v>
      </c>
      <c r="I437" s="210"/>
      <c r="J437" s="210">
        <v>0.4</v>
      </c>
      <c r="K437" s="249">
        <f>J437*H437</f>
        <v>4.7200000000000006</v>
      </c>
    </row>
    <row r="438" spans="1:11" s="148" customFormat="1">
      <c r="A438" s="238"/>
      <c r="B438" s="370" t="s">
        <v>402</v>
      </c>
      <c r="C438" s="370"/>
      <c r="D438" s="370"/>
      <c r="E438" s="370"/>
      <c r="F438" s="243">
        <f>47.25-(2*3.6)</f>
        <v>40.049999999999997</v>
      </c>
      <c r="G438" s="243"/>
      <c r="H438" s="243">
        <f>F438</f>
        <v>40.049999999999997</v>
      </c>
      <c r="I438" s="243"/>
      <c r="J438" s="243">
        <v>1.03</v>
      </c>
      <c r="K438" s="267">
        <f>J438*H438</f>
        <v>41.2515</v>
      </c>
    </row>
    <row r="439" spans="1:11">
      <c r="A439" s="238"/>
      <c r="B439" s="162"/>
      <c r="C439" s="162"/>
      <c r="D439" s="162"/>
      <c r="E439" s="162"/>
      <c r="F439" s="243"/>
      <c r="G439" s="243"/>
      <c r="H439" s="210"/>
      <c r="I439" s="210"/>
      <c r="J439" s="254" t="s">
        <v>122</v>
      </c>
      <c r="K439" s="275">
        <f>SUM(K430:K438)</f>
        <v>188.80869999999999</v>
      </c>
    </row>
    <row r="440" spans="1:11">
      <c r="A440" s="238"/>
      <c r="B440" s="162"/>
      <c r="C440" s="162"/>
      <c r="D440" s="162"/>
      <c r="E440" s="162"/>
      <c r="F440" s="243"/>
      <c r="G440" s="243"/>
      <c r="H440" s="210"/>
      <c r="I440" s="210"/>
      <c r="J440" s="254"/>
      <c r="K440" s="249"/>
    </row>
    <row r="441" spans="1:11">
      <c r="A441" s="238"/>
      <c r="B441" s="370" t="s">
        <v>69</v>
      </c>
      <c r="C441" s="370"/>
      <c r="D441" s="370"/>
      <c r="E441" s="370"/>
      <c r="F441" s="370"/>
      <c r="G441" s="370"/>
      <c r="H441" s="370"/>
      <c r="I441" s="370"/>
      <c r="J441" s="370"/>
      <c r="K441" s="378"/>
    </row>
    <row r="442" spans="1:11">
      <c r="A442" s="238"/>
      <c r="B442" s="371" t="s">
        <v>404</v>
      </c>
      <c r="C442" s="371"/>
      <c r="D442" s="371"/>
      <c r="E442" s="371"/>
      <c r="F442" s="162" t="s">
        <v>63</v>
      </c>
      <c r="G442" s="162" t="s">
        <v>67</v>
      </c>
      <c r="H442" s="162" t="s">
        <v>71</v>
      </c>
      <c r="I442" s="162"/>
      <c r="J442" s="162" t="s">
        <v>59</v>
      </c>
      <c r="K442" s="237"/>
    </row>
    <row r="443" spans="1:11">
      <c r="A443" s="238"/>
      <c r="B443" s="371" t="s">
        <v>395</v>
      </c>
      <c r="C443" s="371"/>
      <c r="D443" s="371"/>
      <c r="E443" s="371"/>
      <c r="F443" s="210">
        <v>0.8</v>
      </c>
      <c r="G443" s="210">
        <v>2.1</v>
      </c>
      <c r="H443" s="210">
        <v>2</v>
      </c>
      <c r="I443" s="210"/>
      <c r="J443" s="210">
        <f>(F443*G443*H443)</f>
        <v>3.3600000000000003</v>
      </c>
      <c r="K443" s="237"/>
    </row>
    <row r="444" spans="1:11">
      <c r="A444" s="238"/>
      <c r="B444" s="162"/>
      <c r="C444" s="162"/>
      <c r="D444" s="162"/>
      <c r="E444" s="162"/>
      <c r="F444" s="210"/>
      <c r="G444" s="210"/>
      <c r="H444" s="210"/>
      <c r="I444" s="210"/>
      <c r="J444" s="210"/>
      <c r="K444" s="237"/>
    </row>
    <row r="445" spans="1:11">
      <c r="A445" s="238"/>
      <c r="B445" s="371" t="s">
        <v>405</v>
      </c>
      <c r="C445" s="371"/>
      <c r="D445" s="371"/>
      <c r="E445" s="371"/>
      <c r="F445" s="162" t="s">
        <v>63</v>
      </c>
      <c r="G445" s="162" t="s">
        <v>67</v>
      </c>
      <c r="H445" s="162" t="s">
        <v>71</v>
      </c>
      <c r="I445" s="162"/>
      <c r="J445" s="162" t="s">
        <v>59</v>
      </c>
      <c r="K445" s="237"/>
    </row>
    <row r="446" spans="1:11">
      <c r="A446" s="238"/>
      <c r="B446" s="371" t="s">
        <v>395</v>
      </c>
      <c r="C446" s="371"/>
      <c r="D446" s="371"/>
      <c r="E446" s="371"/>
      <c r="F446" s="210">
        <v>0.8</v>
      </c>
      <c r="G446" s="210">
        <v>1.03</v>
      </c>
      <c r="H446" s="210">
        <v>8</v>
      </c>
      <c r="I446" s="210"/>
      <c r="J446" s="210">
        <f>(F446*G446*H446)</f>
        <v>6.5920000000000005</v>
      </c>
      <c r="K446" s="237"/>
    </row>
    <row r="447" spans="1:11">
      <c r="A447" s="238"/>
      <c r="B447" s="162"/>
      <c r="C447" s="162"/>
      <c r="D447" s="162"/>
      <c r="E447" s="162"/>
      <c r="F447" s="210"/>
      <c r="G447" s="210"/>
      <c r="H447" s="210"/>
      <c r="I447" s="210"/>
      <c r="J447" s="210"/>
      <c r="K447" s="237"/>
    </row>
    <row r="448" spans="1:11">
      <c r="A448" s="238"/>
      <c r="B448" s="371" t="s">
        <v>394</v>
      </c>
      <c r="C448" s="371"/>
      <c r="D448" s="371"/>
      <c r="E448" s="371"/>
      <c r="F448" s="162" t="s">
        <v>63</v>
      </c>
      <c r="G448" s="162" t="s">
        <v>67</v>
      </c>
      <c r="H448" s="162" t="s">
        <v>71</v>
      </c>
      <c r="I448" s="162"/>
      <c r="J448" s="162" t="s">
        <v>59</v>
      </c>
      <c r="K448" s="237"/>
    </row>
    <row r="449" spans="1:11">
      <c r="A449" s="238"/>
      <c r="B449" s="371" t="s">
        <v>399</v>
      </c>
      <c r="C449" s="371"/>
      <c r="D449" s="371"/>
      <c r="E449" s="371"/>
      <c r="F449" s="210">
        <v>0.8</v>
      </c>
      <c r="G449" s="210">
        <v>0.7</v>
      </c>
      <c r="H449" s="210">
        <v>2</v>
      </c>
      <c r="I449" s="210"/>
      <c r="J449" s="210">
        <f>(F449*G449*H449)</f>
        <v>1.1199999999999999</v>
      </c>
      <c r="K449" s="237"/>
    </row>
    <row r="450" spans="1:11">
      <c r="A450" s="238"/>
      <c r="B450" s="162"/>
      <c r="C450" s="162"/>
      <c r="D450" s="162"/>
      <c r="E450" s="162"/>
      <c r="F450" s="210"/>
      <c r="G450" s="210"/>
      <c r="H450" s="210"/>
      <c r="I450" s="210"/>
      <c r="J450" s="210"/>
      <c r="K450" s="237"/>
    </row>
    <row r="451" spans="1:11">
      <c r="A451" s="238"/>
      <c r="B451" s="371" t="s">
        <v>440</v>
      </c>
      <c r="C451" s="371"/>
      <c r="D451" s="371"/>
      <c r="E451" s="371"/>
      <c r="F451" s="162" t="s">
        <v>63</v>
      </c>
      <c r="G451" s="162" t="s">
        <v>67</v>
      </c>
      <c r="H451" s="162" t="s">
        <v>71</v>
      </c>
      <c r="I451" s="162"/>
      <c r="J451" s="162" t="s">
        <v>59</v>
      </c>
      <c r="K451" s="237"/>
    </row>
    <row r="452" spans="1:11">
      <c r="A452" s="238"/>
      <c r="B452" s="371" t="s">
        <v>393</v>
      </c>
      <c r="C452" s="371"/>
      <c r="D452" s="371"/>
      <c r="E452" s="371"/>
      <c r="F452" s="210">
        <v>3.6</v>
      </c>
      <c r="G452" s="210">
        <v>2.2999999999999998</v>
      </c>
      <c r="H452" s="210">
        <v>2</v>
      </c>
      <c r="I452" s="210"/>
      <c r="J452" s="210">
        <f>(F452*G452*H452)</f>
        <v>16.559999999999999</v>
      </c>
      <c r="K452" s="237"/>
    </row>
    <row r="453" spans="1:11">
      <c r="A453" s="238"/>
      <c r="B453" s="162"/>
      <c r="C453" s="162"/>
      <c r="D453" s="162"/>
      <c r="E453" s="162"/>
      <c r="F453" s="210"/>
      <c r="G453" s="210"/>
      <c r="H453" s="210"/>
      <c r="I453" s="210"/>
      <c r="J453" s="210"/>
      <c r="K453" s="237"/>
    </row>
    <row r="454" spans="1:11">
      <c r="A454" s="238"/>
      <c r="B454" s="371"/>
      <c r="C454" s="371"/>
      <c r="D454" s="371"/>
      <c r="E454" s="371"/>
      <c r="F454" s="377" t="s">
        <v>76</v>
      </c>
      <c r="G454" s="377"/>
      <c r="H454" s="377"/>
      <c r="I454" s="240"/>
      <c r="J454" s="212">
        <f>J443+J449+J446+J452</f>
        <v>27.631999999999998</v>
      </c>
      <c r="K454" s="237"/>
    </row>
    <row r="455" spans="1:11">
      <c r="A455" s="238"/>
      <c r="B455" s="371"/>
      <c r="C455" s="371"/>
      <c r="D455" s="371"/>
      <c r="E455" s="371"/>
      <c r="K455" s="237"/>
    </row>
    <row r="456" spans="1:11">
      <c r="A456" s="238"/>
      <c r="B456" s="371"/>
      <c r="C456" s="371"/>
      <c r="D456" s="371"/>
      <c r="E456" s="371"/>
      <c r="H456" s="371" t="s">
        <v>403</v>
      </c>
      <c r="I456" s="371"/>
      <c r="J456" s="371"/>
      <c r="K456" s="275">
        <f>K439-J454</f>
        <v>161.17669999999998</v>
      </c>
    </row>
    <row r="457" spans="1:11">
      <c r="A457" s="238"/>
      <c r="B457" s="162"/>
      <c r="C457" s="162"/>
      <c r="D457" s="162"/>
      <c r="E457" s="162"/>
      <c r="F457" s="162"/>
      <c r="G457" s="162"/>
      <c r="H457" s="212"/>
      <c r="I457" s="212"/>
      <c r="K457" s="237"/>
    </row>
    <row r="458" spans="1:11">
      <c r="A458" s="238" t="s">
        <v>127</v>
      </c>
      <c r="B458" s="383" t="s">
        <v>240</v>
      </c>
      <c r="C458" s="383"/>
      <c r="D458" s="383"/>
      <c r="E458" s="383"/>
      <c r="F458" s="210" t="s">
        <v>242</v>
      </c>
      <c r="G458" s="210" t="s">
        <v>243</v>
      </c>
      <c r="H458" s="210" t="s">
        <v>59</v>
      </c>
      <c r="I458" s="210"/>
      <c r="J458" s="210"/>
      <c r="K458" s="237"/>
    </row>
    <row r="459" spans="1:11">
      <c r="A459" s="238"/>
      <c r="B459" s="370" t="s">
        <v>241</v>
      </c>
      <c r="C459" s="370"/>
      <c r="D459" s="370"/>
      <c r="E459" s="370"/>
      <c r="F459" s="210">
        <f>H426</f>
        <v>466.315</v>
      </c>
      <c r="G459" s="210">
        <f>K456</f>
        <v>161.17669999999998</v>
      </c>
      <c r="H459" s="286">
        <f>F459-G459</f>
        <v>305.13830000000002</v>
      </c>
      <c r="I459" s="286"/>
      <c r="J459" s="210"/>
      <c r="K459" s="237"/>
    </row>
    <row r="460" spans="1:11">
      <c r="A460" s="238"/>
      <c r="B460" s="234"/>
      <c r="C460" s="235"/>
      <c r="D460" s="235"/>
      <c r="E460" s="235"/>
      <c r="F460" s="210"/>
      <c r="G460" s="210"/>
      <c r="H460" s="210"/>
      <c r="I460" s="210"/>
      <c r="J460" s="210"/>
      <c r="K460" s="237"/>
    </row>
    <row r="461" spans="1:11">
      <c r="A461" s="238"/>
      <c r="B461" s="379"/>
      <c r="C461" s="377"/>
      <c r="D461" s="377"/>
      <c r="E461" s="377"/>
      <c r="F461" s="212"/>
      <c r="G461" s="210"/>
      <c r="H461" s="243"/>
      <c r="I461" s="243"/>
      <c r="K461" s="237"/>
    </row>
    <row r="462" spans="1:11">
      <c r="A462" s="238" t="s">
        <v>128</v>
      </c>
      <c r="B462" s="368" t="s">
        <v>412</v>
      </c>
      <c r="C462" s="368"/>
      <c r="D462" s="368"/>
      <c r="E462" s="368"/>
      <c r="F462" s="212"/>
      <c r="G462" s="210"/>
      <c r="H462" s="243"/>
      <c r="I462" s="243"/>
      <c r="K462" s="237"/>
    </row>
    <row r="463" spans="1:11">
      <c r="A463" s="238"/>
      <c r="B463" s="371" t="s">
        <v>115</v>
      </c>
      <c r="C463" s="371"/>
      <c r="D463" s="371"/>
      <c r="E463" s="371"/>
      <c r="F463" s="162" t="s">
        <v>123</v>
      </c>
      <c r="G463" s="162" t="s">
        <v>67</v>
      </c>
      <c r="H463" s="162" t="s">
        <v>59</v>
      </c>
      <c r="I463" s="162"/>
      <c r="J463" s="287"/>
      <c r="K463" s="237"/>
    </row>
    <row r="464" spans="1:11">
      <c r="A464" s="238"/>
      <c r="B464" s="370" t="s">
        <v>368</v>
      </c>
      <c r="C464" s="371"/>
      <c r="D464" s="371"/>
      <c r="E464" s="371"/>
      <c r="F464" s="210">
        <f>(2+1.9)*2</f>
        <v>7.8</v>
      </c>
      <c r="G464" s="210">
        <v>3</v>
      </c>
      <c r="H464" s="210">
        <f>G464*F464</f>
        <v>23.4</v>
      </c>
      <c r="I464" s="210"/>
      <c r="J464" s="287"/>
      <c r="K464" s="237"/>
    </row>
    <row r="465" spans="1:13">
      <c r="A465" s="238"/>
      <c r="B465" s="371" t="s">
        <v>369</v>
      </c>
      <c r="C465" s="371"/>
      <c r="D465" s="371"/>
      <c r="E465" s="371"/>
      <c r="F465" s="210">
        <f>(2+1.9)*2</f>
        <v>7.8</v>
      </c>
      <c r="G465" s="210">
        <v>3</v>
      </c>
      <c r="H465" s="210">
        <f>G465*F465</f>
        <v>23.4</v>
      </c>
      <c r="I465" s="210"/>
      <c r="J465" s="287"/>
      <c r="K465" s="237"/>
    </row>
    <row r="466" spans="1:13">
      <c r="A466" s="238"/>
      <c r="B466" s="236"/>
      <c r="C466" s="236"/>
      <c r="D466" s="236"/>
      <c r="E466" s="236"/>
      <c r="F466" s="376" t="s">
        <v>122</v>
      </c>
      <c r="G466" s="376"/>
      <c r="H466" s="288">
        <f>SUM(H464:H465)</f>
        <v>46.8</v>
      </c>
      <c r="I466" s="288"/>
      <c r="K466" s="237"/>
    </row>
    <row r="467" spans="1:13">
      <c r="A467" s="238"/>
      <c r="B467" s="370" t="s">
        <v>69</v>
      </c>
      <c r="C467" s="370"/>
      <c r="D467" s="370"/>
      <c r="E467" s="370"/>
      <c r="F467" s="254"/>
      <c r="G467" s="254"/>
      <c r="H467" s="286"/>
      <c r="I467" s="286"/>
      <c r="K467" s="237"/>
    </row>
    <row r="468" spans="1:13">
      <c r="A468" s="238"/>
      <c r="B468" s="370" t="s">
        <v>368</v>
      </c>
      <c r="C468" s="371"/>
      <c r="D468" s="371"/>
      <c r="E468" s="371"/>
      <c r="F468" s="210" t="s">
        <v>63</v>
      </c>
      <c r="G468" s="210" t="s">
        <v>67</v>
      </c>
      <c r="H468" s="288" t="s">
        <v>59</v>
      </c>
      <c r="I468" s="288"/>
      <c r="K468" s="237"/>
    </row>
    <row r="469" spans="1:13">
      <c r="A469" s="238"/>
      <c r="B469" s="370" t="s">
        <v>407</v>
      </c>
      <c r="C469" s="370"/>
      <c r="D469" s="370"/>
      <c r="E469" s="370"/>
      <c r="F469" s="210">
        <v>0.8</v>
      </c>
      <c r="G469" s="210">
        <v>2.1</v>
      </c>
      <c r="H469" s="288">
        <f>G469*F469</f>
        <v>1.6800000000000002</v>
      </c>
      <c r="I469" s="288"/>
      <c r="K469" s="237"/>
    </row>
    <row r="470" spans="1:13">
      <c r="A470" s="238"/>
      <c r="B470" s="370" t="s">
        <v>408</v>
      </c>
      <c r="C470" s="370"/>
      <c r="D470" s="370"/>
      <c r="E470" s="370"/>
      <c r="F470" s="210">
        <v>0.8</v>
      </c>
      <c r="G470" s="210">
        <v>0.7</v>
      </c>
      <c r="H470" s="288">
        <f>F470*G470</f>
        <v>0.55999999999999994</v>
      </c>
      <c r="I470" s="288"/>
      <c r="K470" s="237"/>
    </row>
    <row r="471" spans="1:13">
      <c r="A471" s="238"/>
      <c r="B471" s="370" t="s">
        <v>369</v>
      </c>
      <c r="C471" s="371"/>
      <c r="D471" s="371"/>
      <c r="E471" s="371"/>
      <c r="F471" s="210"/>
      <c r="G471" s="210"/>
      <c r="H471" s="288"/>
      <c r="I471" s="288"/>
      <c r="K471" s="237"/>
    </row>
    <row r="472" spans="1:13">
      <c r="A472" s="238"/>
      <c r="B472" s="370" t="s">
        <v>407</v>
      </c>
      <c r="C472" s="370"/>
      <c r="D472" s="370"/>
      <c r="E472" s="370"/>
      <c r="F472" s="210">
        <v>0.8</v>
      </c>
      <c r="G472" s="210">
        <v>2.1</v>
      </c>
      <c r="H472" s="288">
        <f>G472*F472</f>
        <v>1.6800000000000002</v>
      </c>
      <c r="I472" s="288"/>
      <c r="K472" s="237"/>
    </row>
    <row r="473" spans="1:13">
      <c r="A473" s="238"/>
      <c r="B473" s="370" t="s">
        <v>408</v>
      </c>
      <c r="C473" s="370"/>
      <c r="D473" s="370"/>
      <c r="E473" s="370"/>
      <c r="F473" s="210">
        <v>0.8</v>
      </c>
      <c r="G473" s="210">
        <v>0.7</v>
      </c>
      <c r="H473" s="288">
        <f>F473*G473</f>
        <v>0.55999999999999994</v>
      </c>
      <c r="I473" s="288"/>
      <c r="K473" s="237"/>
    </row>
    <row r="474" spans="1:13">
      <c r="A474" s="238"/>
      <c r="B474" s="370"/>
      <c r="C474" s="370"/>
      <c r="D474" s="370"/>
      <c r="E474" s="370"/>
      <c r="F474" s="376" t="s">
        <v>122</v>
      </c>
      <c r="G474" s="376"/>
      <c r="H474" s="288">
        <f>SUM(H469:H473)</f>
        <v>4.4800000000000004</v>
      </c>
      <c r="I474" s="288"/>
      <c r="K474" s="237"/>
    </row>
    <row r="475" spans="1:13">
      <c r="A475" s="238"/>
      <c r="B475" s="236"/>
      <c r="C475" s="236"/>
      <c r="D475" s="236"/>
      <c r="E475" s="236"/>
      <c r="F475" s="254"/>
      <c r="G475" s="254"/>
      <c r="H475" s="286"/>
      <c r="I475" s="286"/>
      <c r="K475" s="237"/>
    </row>
    <row r="476" spans="1:13">
      <c r="A476" s="238"/>
      <c r="B476" s="236"/>
      <c r="C476" s="236"/>
      <c r="D476" s="236"/>
      <c r="E476" s="236"/>
      <c r="F476" s="376" t="s">
        <v>410</v>
      </c>
      <c r="G476" s="376"/>
      <c r="H476" s="286">
        <f>H466-H474</f>
        <v>42.319999999999993</v>
      </c>
      <c r="I476" s="286"/>
      <c r="K476" s="237"/>
      <c r="M476" s="149"/>
    </row>
    <row r="477" spans="1:13">
      <c r="A477" s="238"/>
      <c r="B477" s="236"/>
      <c r="C477" s="236"/>
      <c r="D477" s="236"/>
      <c r="E477" s="236"/>
      <c r="F477" s="254"/>
      <c r="G477" s="254"/>
      <c r="H477" s="286"/>
      <c r="I477" s="286"/>
      <c r="K477" s="237"/>
    </row>
    <row r="478" spans="1:13">
      <c r="A478" s="238" t="s">
        <v>232</v>
      </c>
      <c r="B478" s="368" t="s">
        <v>411</v>
      </c>
      <c r="C478" s="368"/>
      <c r="D478" s="368"/>
      <c r="E478" s="368"/>
      <c r="F478" s="247" t="s">
        <v>63</v>
      </c>
      <c r="G478" s="248" t="s">
        <v>64</v>
      </c>
      <c r="H478" s="257" t="s">
        <v>588</v>
      </c>
      <c r="I478" s="257"/>
      <c r="J478" t="s">
        <v>589</v>
      </c>
      <c r="K478" s="285" t="s">
        <v>59</v>
      </c>
    </row>
    <row r="479" spans="1:13">
      <c r="A479" s="238"/>
      <c r="B479" s="370" t="s">
        <v>365</v>
      </c>
      <c r="C479" s="371"/>
      <c r="D479" s="371"/>
      <c r="E479" s="371"/>
      <c r="F479" s="210">
        <v>7.35</v>
      </c>
      <c r="G479" s="210">
        <v>5.85</v>
      </c>
      <c r="H479" s="210">
        <f>F479+G479+F479+G479</f>
        <v>26.4</v>
      </c>
      <c r="I479" s="210"/>
      <c r="J479" s="210">
        <v>1.03</v>
      </c>
      <c r="K479" s="249">
        <f t="shared" ref="K479:K484" si="18">J479*H479</f>
        <v>27.192</v>
      </c>
    </row>
    <row r="480" spans="1:13">
      <c r="A480" s="238"/>
      <c r="B480" s="370" t="s">
        <v>366</v>
      </c>
      <c r="C480" s="371"/>
      <c r="D480" s="371"/>
      <c r="E480" s="371"/>
      <c r="F480" s="210">
        <v>3.2</v>
      </c>
      <c r="G480" s="210">
        <v>2</v>
      </c>
      <c r="H480" s="210">
        <f>F480+G480+F480+G480</f>
        <v>10.4</v>
      </c>
      <c r="I480" s="210"/>
      <c r="J480" s="210">
        <v>1.03</v>
      </c>
      <c r="K480" s="249">
        <f t="shared" si="18"/>
        <v>10.712000000000002</v>
      </c>
    </row>
    <row r="481" spans="1:11">
      <c r="A481" s="238"/>
      <c r="B481" s="370" t="s">
        <v>367</v>
      </c>
      <c r="C481" s="371"/>
      <c r="D481" s="371"/>
      <c r="E481" s="371"/>
      <c r="F481" s="210">
        <v>4.8</v>
      </c>
      <c r="G481" s="210">
        <v>4.3499999999999996</v>
      </c>
      <c r="H481" s="210">
        <f>F481+G481+F481+G481</f>
        <v>18.299999999999997</v>
      </c>
      <c r="I481" s="210"/>
      <c r="J481" s="210">
        <v>1.03</v>
      </c>
      <c r="K481" s="249">
        <f t="shared" si="18"/>
        <v>18.848999999999997</v>
      </c>
    </row>
    <row r="482" spans="1:11">
      <c r="A482" s="238"/>
      <c r="B482" s="370" t="s">
        <v>400</v>
      </c>
      <c r="C482" s="371"/>
      <c r="D482" s="371"/>
      <c r="E482" s="371"/>
      <c r="F482" s="210">
        <v>5.0999999999999996</v>
      </c>
      <c r="G482" s="210">
        <v>2.37</v>
      </c>
      <c r="H482" s="210">
        <f>F482+G482+F482</f>
        <v>12.57</v>
      </c>
      <c r="I482" s="210"/>
      <c r="J482" s="210">
        <v>1.03</v>
      </c>
      <c r="K482" s="249">
        <f t="shared" si="18"/>
        <v>12.947100000000001</v>
      </c>
    </row>
    <row r="483" spans="1:11">
      <c r="A483" s="238"/>
      <c r="B483" s="371" t="s">
        <v>401</v>
      </c>
      <c r="C483" s="371"/>
      <c r="D483" s="371"/>
      <c r="E483" s="371"/>
      <c r="F483" s="243">
        <v>9.15</v>
      </c>
      <c r="G483" s="243">
        <v>2.4500000000000002</v>
      </c>
      <c r="H483" s="210">
        <f>F483+F483</f>
        <v>18.3</v>
      </c>
      <c r="I483" s="210"/>
      <c r="J483" s="210">
        <v>1.03</v>
      </c>
      <c r="K483" s="249">
        <f t="shared" si="18"/>
        <v>18.849</v>
      </c>
    </row>
    <row r="484" spans="1:11">
      <c r="A484" s="238"/>
      <c r="B484" s="371" t="s">
        <v>223</v>
      </c>
      <c r="C484" s="371"/>
      <c r="D484" s="371"/>
      <c r="E484" s="371"/>
      <c r="F484" s="243">
        <v>3.6</v>
      </c>
      <c r="G484" s="243">
        <v>3.6</v>
      </c>
      <c r="H484" s="210">
        <f>F484+G484+F484+G484</f>
        <v>14.4</v>
      </c>
      <c r="I484" s="210"/>
      <c r="J484" s="210">
        <v>0.4</v>
      </c>
      <c r="K484" s="249">
        <f t="shared" si="18"/>
        <v>5.7600000000000007</v>
      </c>
    </row>
    <row r="485" spans="1:11">
      <c r="A485" s="238"/>
      <c r="B485" s="162"/>
      <c r="C485" s="162"/>
      <c r="D485" s="162"/>
      <c r="E485" s="162"/>
      <c r="F485" s="243"/>
      <c r="G485" s="243"/>
      <c r="H485" s="210"/>
      <c r="I485" s="210"/>
      <c r="J485" s="210"/>
      <c r="K485" s="249"/>
    </row>
    <row r="486" spans="1:11">
      <c r="A486" s="238"/>
      <c r="B486" s="162"/>
      <c r="C486" s="162"/>
      <c r="D486" s="162"/>
      <c r="E486" s="162"/>
      <c r="F486" s="243"/>
      <c r="G486" s="243"/>
      <c r="H486" s="210"/>
      <c r="I486" s="210"/>
      <c r="J486" s="254" t="s">
        <v>122</v>
      </c>
      <c r="K486" s="249">
        <f>SUM(K479:K484)</f>
        <v>94.309100000000015</v>
      </c>
    </row>
    <row r="487" spans="1:11">
      <c r="A487" s="238"/>
      <c r="B487" s="162"/>
      <c r="C487" s="162"/>
      <c r="D487" s="162"/>
      <c r="E487" s="162"/>
      <c r="F487" s="243"/>
      <c r="G487" s="243"/>
      <c r="H487" s="210"/>
      <c r="I487" s="210"/>
      <c r="J487" s="254"/>
      <c r="K487" s="249"/>
    </row>
    <row r="488" spans="1:11">
      <c r="A488" s="238"/>
      <c r="B488" s="370" t="s">
        <v>69</v>
      </c>
      <c r="C488" s="370"/>
      <c r="D488" s="370"/>
      <c r="E488" s="370"/>
      <c r="F488" s="370"/>
      <c r="G488" s="370"/>
      <c r="H488" s="370"/>
      <c r="I488" s="370"/>
      <c r="J488" s="370"/>
      <c r="K488" s="378"/>
    </row>
    <row r="489" spans="1:11">
      <c r="A489" s="238"/>
      <c r="B489" s="162"/>
      <c r="C489" s="162"/>
      <c r="D489" s="162"/>
      <c r="E489" s="162"/>
      <c r="F489" s="210"/>
      <c r="G489" s="210"/>
      <c r="H489" s="210"/>
      <c r="I489" s="210"/>
      <c r="J489" s="210"/>
      <c r="K489" s="237"/>
    </row>
    <row r="490" spans="1:11">
      <c r="A490" s="238"/>
      <c r="B490" s="371" t="s">
        <v>405</v>
      </c>
      <c r="C490" s="371"/>
      <c r="D490" s="371"/>
      <c r="E490" s="371"/>
      <c r="F490" s="162" t="s">
        <v>63</v>
      </c>
      <c r="G490" s="162" t="s">
        <v>67</v>
      </c>
      <c r="H490" s="162" t="s">
        <v>71</v>
      </c>
      <c r="I490" s="162"/>
      <c r="J490" s="162" t="s">
        <v>59</v>
      </c>
      <c r="K490" s="237"/>
    </row>
    <row r="491" spans="1:11">
      <c r="A491" s="238"/>
      <c r="B491" s="371" t="s">
        <v>395</v>
      </c>
      <c r="C491" s="371"/>
      <c r="D491" s="371"/>
      <c r="E491" s="371"/>
      <c r="F491" s="210">
        <v>0.8</v>
      </c>
      <c r="G491" s="210">
        <v>1.03</v>
      </c>
      <c r="H491" s="210">
        <f>5+3</f>
        <v>8</v>
      </c>
      <c r="I491" s="210"/>
      <c r="J491" s="210">
        <f>(F491*G491*H491)</f>
        <v>6.5920000000000005</v>
      </c>
      <c r="K491" s="237"/>
    </row>
    <row r="492" spans="1:11">
      <c r="A492" s="238"/>
      <c r="B492" s="371" t="s">
        <v>592</v>
      </c>
      <c r="C492" s="371"/>
      <c r="D492" s="371"/>
      <c r="E492" s="371"/>
      <c r="F492" s="210">
        <v>1.5</v>
      </c>
      <c r="G492" s="210">
        <v>1.03</v>
      </c>
      <c r="H492" s="210">
        <f>5+3</f>
        <v>8</v>
      </c>
      <c r="I492" s="210"/>
      <c r="J492" s="210">
        <f>(F492*G492*H492)</f>
        <v>12.36</v>
      </c>
      <c r="K492" s="237"/>
    </row>
    <row r="493" spans="1:11">
      <c r="A493" s="238"/>
      <c r="B493" s="162"/>
      <c r="C493" s="162"/>
      <c r="D493" s="162"/>
      <c r="E493" s="162"/>
      <c r="F493" s="210"/>
      <c r="G493" s="210"/>
      <c r="H493" s="210"/>
      <c r="I493" s="210"/>
      <c r="J493" s="210"/>
      <c r="K493" s="237"/>
    </row>
    <row r="494" spans="1:11">
      <c r="A494" s="238"/>
      <c r="B494" s="162"/>
      <c r="C494" s="162"/>
      <c r="D494" s="162"/>
      <c r="E494" s="162"/>
      <c r="F494" s="210"/>
      <c r="G494" s="210"/>
      <c r="H494" s="210"/>
      <c r="I494" s="210"/>
      <c r="J494" s="210"/>
      <c r="K494" s="237"/>
    </row>
    <row r="495" spans="1:11">
      <c r="A495" s="238"/>
      <c r="B495" s="371"/>
      <c r="C495" s="371"/>
      <c r="D495" s="371"/>
      <c r="E495" s="371"/>
      <c r="F495" s="377" t="s">
        <v>76</v>
      </c>
      <c r="G495" s="377"/>
      <c r="H495" s="377"/>
      <c r="I495" s="240"/>
      <c r="J495" s="212">
        <f>J491+J492</f>
        <v>18.951999999999998</v>
      </c>
      <c r="K495" s="237"/>
    </row>
    <row r="496" spans="1:11">
      <c r="A496" s="238"/>
      <c r="B496" s="162"/>
      <c r="C496" s="162"/>
      <c r="D496" s="162"/>
      <c r="E496" s="162"/>
      <c r="F496" s="240"/>
      <c r="G496" s="240"/>
      <c r="H496" s="240"/>
      <c r="I496" s="240"/>
      <c r="J496" s="212"/>
      <c r="K496" s="237"/>
    </row>
    <row r="497" spans="1:13">
      <c r="A497" s="238"/>
      <c r="B497" s="236"/>
      <c r="C497" s="236"/>
      <c r="G497" s="376" t="s">
        <v>409</v>
      </c>
      <c r="H497" s="376"/>
      <c r="I497" s="254"/>
      <c r="J497" s="286">
        <f>K486-J495</f>
        <v>75.357100000000017</v>
      </c>
      <c r="K497" s="237"/>
      <c r="M497" s="149"/>
    </row>
    <row r="498" spans="1:13">
      <c r="A498" s="238"/>
      <c r="B498" s="236"/>
      <c r="C498" s="236"/>
      <c r="D498" s="236"/>
      <c r="E498" s="236"/>
      <c r="F498" s="254"/>
      <c r="G498" s="254"/>
      <c r="H498" s="286"/>
      <c r="I498" s="286"/>
      <c r="K498" s="237"/>
    </row>
    <row r="499" spans="1:13" s="147" customFormat="1">
      <c r="A499" s="251" t="s">
        <v>133</v>
      </c>
      <c r="B499" s="373" t="s">
        <v>129</v>
      </c>
      <c r="C499" s="374"/>
      <c r="D499" s="374"/>
      <c r="E499" s="374"/>
      <c r="F499" s="374"/>
      <c r="G499" s="374"/>
      <c r="H499" s="374"/>
      <c r="I499" s="374"/>
      <c r="J499" s="374"/>
      <c r="K499" s="375"/>
    </row>
    <row r="500" spans="1:13" ht="27.75" customHeight="1">
      <c r="A500" s="271" t="s">
        <v>134</v>
      </c>
      <c r="B500" s="381" t="s">
        <v>138</v>
      </c>
      <c r="C500" s="382"/>
      <c r="D500" s="382"/>
      <c r="E500" s="382"/>
      <c r="F500" s="236"/>
      <c r="K500" s="237"/>
    </row>
    <row r="501" spans="1:13">
      <c r="A501" s="238"/>
      <c r="B501" s="370" t="s">
        <v>115</v>
      </c>
      <c r="C501" s="371"/>
      <c r="D501" s="371"/>
      <c r="E501" s="371"/>
      <c r="F501" s="236" t="s">
        <v>63</v>
      </c>
      <c r="G501" s="236" t="s">
        <v>64</v>
      </c>
      <c r="H501" s="236" t="s">
        <v>59</v>
      </c>
      <c r="I501" s="236"/>
      <c r="J501" s="236"/>
      <c r="K501" s="237"/>
    </row>
    <row r="502" spans="1:13">
      <c r="A502" s="238"/>
      <c r="B502" s="370" t="s">
        <v>365</v>
      </c>
      <c r="C502" s="371"/>
      <c r="D502" s="371"/>
      <c r="E502" s="371"/>
      <c r="F502" s="210">
        <v>7.35</v>
      </c>
      <c r="G502" s="210">
        <v>5.85</v>
      </c>
      <c r="H502" s="210">
        <f>G502*F502-(1*1.35)</f>
        <v>41.647499999999994</v>
      </c>
      <c r="I502" s="210"/>
      <c r="J502" s="210"/>
      <c r="K502" s="237"/>
    </row>
    <row r="503" spans="1:13">
      <c r="A503" s="238"/>
      <c r="B503" s="370" t="s">
        <v>366</v>
      </c>
      <c r="C503" s="371"/>
      <c r="D503" s="371"/>
      <c r="E503" s="371"/>
      <c r="F503" s="210">
        <v>3.2</v>
      </c>
      <c r="G503" s="210">
        <v>2</v>
      </c>
      <c r="H503" s="210">
        <f t="shared" ref="H503:H509" si="19">G503*F503</f>
        <v>6.4</v>
      </c>
      <c r="I503" s="210"/>
      <c r="J503" s="210"/>
      <c r="K503" s="237"/>
    </row>
    <row r="504" spans="1:13">
      <c r="A504" s="238"/>
      <c r="B504" s="370" t="s">
        <v>367</v>
      </c>
      <c r="C504" s="371"/>
      <c r="D504" s="371"/>
      <c r="E504" s="371"/>
      <c r="F504" s="210">
        <v>4.8</v>
      </c>
      <c r="G504" s="210">
        <v>4.3499999999999996</v>
      </c>
      <c r="H504" s="210">
        <f t="shared" si="19"/>
        <v>20.88</v>
      </c>
      <c r="I504" s="210"/>
      <c r="J504" s="210"/>
      <c r="K504" s="237"/>
    </row>
    <row r="505" spans="1:13">
      <c r="A505" s="238"/>
      <c r="B505" s="370" t="s">
        <v>368</v>
      </c>
      <c r="C505" s="371"/>
      <c r="D505" s="371"/>
      <c r="E505" s="371"/>
      <c r="F505" s="210">
        <v>2</v>
      </c>
      <c r="G505" s="210">
        <v>1.9</v>
      </c>
      <c r="H505" s="210">
        <f t="shared" si="19"/>
        <v>3.8</v>
      </c>
      <c r="I505" s="210"/>
      <c r="J505" s="210"/>
      <c r="K505" s="237"/>
    </row>
    <row r="506" spans="1:13">
      <c r="A506" s="238"/>
      <c r="B506" s="371" t="s">
        <v>369</v>
      </c>
      <c r="C506" s="371"/>
      <c r="D506" s="371"/>
      <c r="E506" s="371"/>
      <c r="F506" s="243">
        <v>2</v>
      </c>
      <c r="G506" s="243">
        <v>1.9</v>
      </c>
      <c r="H506" s="210">
        <f t="shared" si="19"/>
        <v>3.8</v>
      </c>
      <c r="I506" s="210"/>
      <c r="J506" s="236"/>
      <c r="K506" s="237"/>
    </row>
    <row r="507" spans="1:13">
      <c r="A507" s="238"/>
      <c r="B507" s="370" t="s">
        <v>442</v>
      </c>
      <c r="C507" s="371"/>
      <c r="D507" s="371"/>
      <c r="E507" s="371"/>
      <c r="F507" s="210">
        <v>5.0999999999999996</v>
      </c>
      <c r="G507" s="210">
        <v>2.37</v>
      </c>
      <c r="H507" s="210">
        <f t="shared" si="19"/>
        <v>12.087</v>
      </c>
      <c r="I507" s="210"/>
      <c r="J507" s="210"/>
      <c r="K507" s="237"/>
    </row>
    <row r="508" spans="1:13">
      <c r="A508" s="238"/>
      <c r="B508" s="370" t="s">
        <v>401</v>
      </c>
      <c r="C508" s="371"/>
      <c r="D508" s="371"/>
      <c r="E508" s="371"/>
      <c r="F508" s="210">
        <v>9.15</v>
      </c>
      <c r="G508" s="210">
        <v>2.4500000000000002</v>
      </c>
      <c r="H508" s="210">
        <f t="shared" si="19"/>
        <v>22.417500000000004</v>
      </c>
      <c r="I508" s="210"/>
      <c r="J508" s="210"/>
      <c r="K508" s="237"/>
    </row>
    <row r="509" spans="1:13">
      <c r="A509" s="238"/>
      <c r="B509" s="370" t="s">
        <v>458</v>
      </c>
      <c r="C509" s="371"/>
      <c r="D509" s="371"/>
      <c r="E509" s="371"/>
      <c r="F509" s="210">
        <v>13.82</v>
      </c>
      <c r="G509" s="210">
        <v>0.4</v>
      </c>
      <c r="H509" s="210">
        <f t="shared" si="19"/>
        <v>5.5280000000000005</v>
      </c>
      <c r="I509" s="210"/>
      <c r="J509" s="210"/>
      <c r="K509" s="237"/>
    </row>
    <row r="510" spans="1:13">
      <c r="A510" s="238"/>
      <c r="F510" s="379" t="s">
        <v>116</v>
      </c>
      <c r="G510" s="379"/>
      <c r="H510" s="212">
        <f>SUM(H502:H509)</f>
        <v>116.56</v>
      </c>
      <c r="I510" s="212"/>
      <c r="J510" s="242"/>
      <c r="K510" s="237"/>
    </row>
    <row r="511" spans="1:13">
      <c r="A511" s="238"/>
      <c r="B511" s="370"/>
      <c r="C511" s="371"/>
      <c r="D511" s="371"/>
      <c r="E511" s="371"/>
      <c r="F511" s="210"/>
      <c r="G511" s="210"/>
      <c r="H511" s="210"/>
      <c r="I511" s="210"/>
      <c r="J511" s="210"/>
      <c r="K511" s="237"/>
    </row>
    <row r="512" spans="1:13">
      <c r="A512" s="233" t="s">
        <v>135</v>
      </c>
      <c r="B512" s="383" t="s">
        <v>131</v>
      </c>
      <c r="C512" s="372"/>
      <c r="D512" s="372"/>
      <c r="E512" s="372"/>
      <c r="F512" s="162" t="s">
        <v>59</v>
      </c>
      <c r="K512" s="237"/>
    </row>
    <row r="513" spans="1:11">
      <c r="A513" s="238"/>
      <c r="B513" s="368" t="s">
        <v>245</v>
      </c>
      <c r="C513" s="369"/>
      <c r="D513" s="369"/>
      <c r="E513" s="369"/>
      <c r="F513" s="242">
        <f>H510</f>
        <v>116.56</v>
      </c>
      <c r="G513" s="236"/>
      <c r="H513" s="236"/>
      <c r="I513" s="236"/>
      <c r="J513" s="236"/>
      <c r="K513" s="237"/>
    </row>
    <row r="514" spans="1:11">
      <c r="A514" s="238"/>
      <c r="B514" s="370"/>
      <c r="C514" s="371"/>
      <c r="D514" s="371"/>
      <c r="E514" s="371"/>
      <c r="F514" s="210"/>
      <c r="G514" s="210"/>
      <c r="H514" s="210"/>
      <c r="I514" s="210"/>
      <c r="J514" s="210"/>
      <c r="K514" s="237"/>
    </row>
    <row r="515" spans="1:11" ht="27.75" customHeight="1">
      <c r="A515" s="271" t="s">
        <v>136</v>
      </c>
      <c r="B515" s="383" t="s">
        <v>247</v>
      </c>
      <c r="C515" s="383"/>
      <c r="D515" s="383"/>
      <c r="E515" s="383"/>
      <c r="F515" s="162" t="s">
        <v>59</v>
      </c>
      <c r="G515" s="236"/>
      <c r="H515" s="236"/>
      <c r="I515" s="236"/>
      <c r="J515" s="236"/>
      <c r="K515" s="289"/>
    </row>
    <row r="516" spans="1:11">
      <c r="A516" s="238"/>
      <c r="B516" s="368" t="s">
        <v>459</v>
      </c>
      <c r="C516" s="369"/>
      <c r="D516" s="369"/>
      <c r="E516" s="369"/>
      <c r="F516" s="242">
        <f>H510-H509</f>
        <v>111.032</v>
      </c>
      <c r="G516" s="236"/>
      <c r="H516" s="236"/>
      <c r="I516" s="236"/>
      <c r="J516" s="243"/>
      <c r="K516" s="289"/>
    </row>
    <row r="517" spans="1:11">
      <c r="A517" s="238"/>
      <c r="B517" s="370"/>
      <c r="C517" s="371"/>
      <c r="D517" s="371"/>
      <c r="E517" s="371"/>
      <c r="F517" s="210"/>
      <c r="G517" s="210"/>
      <c r="H517" s="210"/>
      <c r="I517" s="210"/>
      <c r="J517" s="243"/>
      <c r="K517" s="289"/>
    </row>
    <row r="518" spans="1:11">
      <c r="A518" s="238" t="s">
        <v>246</v>
      </c>
      <c r="B518" s="368" t="s">
        <v>249</v>
      </c>
      <c r="C518" s="368"/>
      <c r="D518" s="368"/>
      <c r="E518" s="368"/>
      <c r="F518" s="210"/>
      <c r="G518" s="210"/>
      <c r="H518" s="210"/>
      <c r="I518" s="210"/>
      <c r="J518" s="236"/>
      <c r="K518" s="289"/>
    </row>
    <row r="519" spans="1:11">
      <c r="A519" s="238"/>
      <c r="B519" s="386" t="s">
        <v>218</v>
      </c>
      <c r="C519" s="386"/>
      <c r="D519" s="386"/>
      <c r="E519" s="386"/>
      <c r="F519" s="162" t="s">
        <v>63</v>
      </c>
      <c r="G519" s="162" t="s">
        <v>244</v>
      </c>
      <c r="H519" s="162" t="s">
        <v>72</v>
      </c>
      <c r="I519" s="162"/>
      <c r="J519" s="236"/>
      <c r="K519" s="289"/>
    </row>
    <row r="520" spans="1:11">
      <c r="A520" s="238"/>
      <c r="B520" s="386" t="s">
        <v>239</v>
      </c>
      <c r="C520" s="386"/>
      <c r="D520" s="386"/>
      <c r="E520" s="386"/>
      <c r="F520" s="210">
        <v>0.8</v>
      </c>
      <c r="G520" s="264">
        <v>5</v>
      </c>
      <c r="H520" s="210">
        <f>G520*F520</f>
        <v>4</v>
      </c>
      <c r="I520" s="210"/>
      <c r="J520" s="236"/>
      <c r="K520" s="289"/>
    </row>
    <row r="521" spans="1:11">
      <c r="A521" s="238"/>
      <c r="B521" s="234"/>
      <c r="C521" s="235"/>
      <c r="D521" s="235"/>
      <c r="E521" s="235"/>
      <c r="F521" s="210"/>
      <c r="G521" s="253" t="s">
        <v>74</v>
      </c>
      <c r="H521" s="212">
        <f>SUM(H520:H520)</f>
        <v>4</v>
      </c>
      <c r="I521" s="212"/>
      <c r="J521" s="236"/>
      <c r="K521" s="289"/>
    </row>
    <row r="522" spans="1:11">
      <c r="A522" s="238"/>
      <c r="B522" s="234"/>
      <c r="C522" s="235"/>
      <c r="D522" s="235"/>
      <c r="E522" s="235"/>
      <c r="F522" s="210"/>
      <c r="G522" s="210"/>
      <c r="H522" s="210"/>
      <c r="I522" s="210"/>
      <c r="J522" s="236"/>
      <c r="K522" s="289"/>
    </row>
    <row r="523" spans="1:11">
      <c r="A523" s="238" t="s">
        <v>487</v>
      </c>
      <c r="B523" s="368" t="s">
        <v>269</v>
      </c>
      <c r="C523" s="368"/>
      <c r="D523" s="368"/>
      <c r="E523" s="368"/>
      <c r="F523" s="210"/>
      <c r="G523" s="210"/>
      <c r="H523" s="210"/>
      <c r="I523" s="210"/>
      <c r="J523" s="236"/>
      <c r="K523" s="289"/>
    </row>
    <row r="524" spans="1:11">
      <c r="A524" s="238"/>
      <c r="B524" s="371" t="s">
        <v>220</v>
      </c>
      <c r="C524" s="371"/>
      <c r="D524" s="371"/>
      <c r="E524" s="371"/>
      <c r="F524" s="162" t="s">
        <v>63</v>
      </c>
      <c r="G524" s="162" t="s">
        <v>71</v>
      </c>
      <c r="H524" s="236" t="s">
        <v>139</v>
      </c>
      <c r="I524" s="236"/>
      <c r="K524" s="237"/>
    </row>
    <row r="525" spans="1:11">
      <c r="A525" s="238"/>
      <c r="B525" s="371" t="s">
        <v>396</v>
      </c>
      <c r="C525" s="371"/>
      <c r="D525" s="371"/>
      <c r="E525" s="371"/>
      <c r="F525" s="210">
        <v>2</v>
      </c>
      <c r="G525" s="210">
        <v>2</v>
      </c>
      <c r="H525" s="210">
        <f>(F525*G525)</f>
        <v>4</v>
      </c>
      <c r="I525" s="210"/>
      <c r="K525" s="237"/>
    </row>
    <row r="526" spans="1:11">
      <c r="A526" s="238"/>
      <c r="B526" s="371" t="s">
        <v>397</v>
      </c>
      <c r="C526" s="371"/>
      <c r="D526" s="371"/>
      <c r="E526" s="371"/>
      <c r="F526" s="210">
        <v>1.5</v>
      </c>
      <c r="G526" s="210">
        <v>4</v>
      </c>
      <c r="H526" s="210">
        <f>(F526*G526)</f>
        <v>6</v>
      </c>
      <c r="I526" s="210"/>
      <c r="K526" s="237"/>
    </row>
    <row r="527" spans="1:11">
      <c r="A527" s="238"/>
      <c r="B527" s="371"/>
      <c r="C527" s="371"/>
      <c r="D527" s="371"/>
      <c r="E527" s="371"/>
      <c r="F527" s="210"/>
      <c r="G527" s="210"/>
      <c r="H527" s="210"/>
      <c r="I527" s="210"/>
      <c r="K527" s="237"/>
    </row>
    <row r="528" spans="1:11">
      <c r="A528" s="238"/>
      <c r="B528" s="371" t="s">
        <v>394</v>
      </c>
      <c r="C528" s="371"/>
      <c r="D528" s="371"/>
      <c r="E528" s="371"/>
      <c r="F528" s="162" t="s">
        <v>63</v>
      </c>
      <c r="G528" s="162" t="s">
        <v>71</v>
      </c>
      <c r="H528" s="236" t="s">
        <v>139</v>
      </c>
      <c r="I528" s="236"/>
      <c r="K528" s="237"/>
    </row>
    <row r="529" spans="1:11">
      <c r="A529" s="238"/>
      <c r="B529" s="371" t="s">
        <v>398</v>
      </c>
      <c r="C529" s="371"/>
      <c r="D529" s="371"/>
      <c r="E529" s="371"/>
      <c r="F529" s="210">
        <v>1.6</v>
      </c>
      <c r="G529" s="210">
        <v>1</v>
      </c>
      <c r="H529" s="210">
        <f>(F529*G529)</f>
        <v>1.6</v>
      </c>
      <c r="I529" s="210"/>
      <c r="K529" s="237"/>
    </row>
    <row r="530" spans="1:11">
      <c r="A530" s="238"/>
      <c r="B530" s="371" t="s">
        <v>399</v>
      </c>
      <c r="C530" s="371"/>
      <c r="D530" s="371"/>
      <c r="E530" s="371"/>
      <c r="F530" s="210">
        <v>0.8</v>
      </c>
      <c r="G530" s="210">
        <v>2</v>
      </c>
      <c r="H530" s="210">
        <f>(F530*G530)</f>
        <v>1.6</v>
      </c>
      <c r="I530" s="210"/>
      <c r="K530" s="237"/>
    </row>
    <row r="531" spans="1:11">
      <c r="A531" s="238"/>
      <c r="B531" s="162"/>
      <c r="C531" s="162"/>
      <c r="D531" s="162"/>
      <c r="E531" s="162"/>
      <c r="F531" s="210"/>
      <c r="G531" s="210"/>
      <c r="H531" s="210"/>
      <c r="I531" s="210"/>
      <c r="K531" s="237"/>
    </row>
    <row r="532" spans="1:11">
      <c r="A532" s="238"/>
      <c r="B532" s="371" t="s">
        <v>221</v>
      </c>
      <c r="C532" s="371"/>
      <c r="D532" s="371"/>
      <c r="E532" s="371"/>
      <c r="F532" s="162" t="s">
        <v>63</v>
      </c>
      <c r="G532" s="162" t="s">
        <v>71</v>
      </c>
      <c r="H532" s="236" t="s">
        <v>139</v>
      </c>
      <c r="I532" s="236"/>
      <c r="K532" s="237"/>
    </row>
    <row r="533" spans="1:11">
      <c r="A533" s="238"/>
      <c r="B533" s="371" t="s">
        <v>393</v>
      </c>
      <c r="C533" s="371"/>
      <c r="D533" s="371"/>
      <c r="E533" s="371"/>
      <c r="F533" s="210">
        <v>3.6</v>
      </c>
      <c r="G533" s="210">
        <v>2</v>
      </c>
      <c r="H533" s="210">
        <f>(F533*G533)</f>
        <v>7.2</v>
      </c>
      <c r="I533" s="210"/>
      <c r="K533" s="237"/>
    </row>
    <row r="534" spans="1:11">
      <c r="A534" s="238"/>
      <c r="B534" s="371"/>
      <c r="C534" s="371"/>
      <c r="D534" s="371"/>
      <c r="E534" s="371"/>
      <c r="F534" s="210"/>
      <c r="G534" s="210"/>
      <c r="H534" s="210"/>
      <c r="I534" s="210"/>
      <c r="K534" s="237"/>
    </row>
    <row r="535" spans="1:11">
      <c r="A535" s="238"/>
      <c r="D535" s="236"/>
      <c r="E535" s="236"/>
      <c r="F535" s="376" t="s">
        <v>74</v>
      </c>
      <c r="G535" s="376"/>
      <c r="H535" s="242">
        <f>J522+H525+H526+H529+H530+H533</f>
        <v>20.399999999999999</v>
      </c>
      <c r="I535" s="242"/>
      <c r="K535" s="237"/>
    </row>
    <row r="536" spans="1:11">
      <c r="A536" s="238"/>
      <c r="B536" s="236"/>
      <c r="C536" s="236"/>
      <c r="D536" s="236"/>
      <c r="E536" s="236"/>
      <c r="F536" s="210"/>
      <c r="G536" s="253"/>
      <c r="H536" s="212"/>
      <c r="I536" s="212"/>
      <c r="J536" s="236"/>
      <c r="K536" s="289"/>
    </row>
    <row r="537" spans="1:11">
      <c r="A537" s="238" t="s">
        <v>137</v>
      </c>
      <c r="B537" s="383" t="s">
        <v>447</v>
      </c>
      <c r="C537" s="383"/>
      <c r="D537" s="383"/>
      <c r="E537" s="383"/>
      <c r="F537" s="162" t="s">
        <v>63</v>
      </c>
      <c r="G537" s="290" t="s">
        <v>64</v>
      </c>
      <c r="H537" s="212" t="s">
        <v>59</v>
      </c>
      <c r="I537" s="212"/>
      <c r="J537" s="236"/>
      <c r="K537" s="289"/>
    </row>
    <row r="538" spans="1:11">
      <c r="A538" s="238"/>
      <c r="B538" s="380" t="s">
        <v>575</v>
      </c>
      <c r="C538" s="380"/>
      <c r="D538" s="380"/>
      <c r="E538" s="380"/>
      <c r="F538" s="210">
        <f>13.82</f>
        <v>13.82</v>
      </c>
      <c r="G538" s="243">
        <v>2</v>
      </c>
      <c r="H538" s="210">
        <f>F538*G538</f>
        <v>27.64</v>
      </c>
      <c r="I538" s="210"/>
      <c r="J538" s="236"/>
      <c r="K538" s="289"/>
    </row>
    <row r="539" spans="1:11">
      <c r="A539" s="238"/>
      <c r="B539" s="380" t="s">
        <v>448</v>
      </c>
      <c r="C539" s="380"/>
      <c r="D539" s="380"/>
      <c r="E539" s="380"/>
      <c r="F539" s="210">
        <f>14.75+1.5+2.43</f>
        <v>18.68</v>
      </c>
      <c r="G539" s="243">
        <v>0.8</v>
      </c>
      <c r="H539" s="210">
        <f>F539*G539</f>
        <v>14.944000000000001</v>
      </c>
      <c r="I539" s="210"/>
      <c r="J539" s="236"/>
      <c r="K539" s="289"/>
    </row>
    <row r="540" spans="1:11">
      <c r="A540" s="238"/>
      <c r="B540" s="380" t="s">
        <v>449</v>
      </c>
      <c r="C540" s="380"/>
      <c r="D540" s="380"/>
      <c r="E540" s="380"/>
      <c r="F540" s="210">
        <v>6</v>
      </c>
      <c r="G540" s="243">
        <v>1.5</v>
      </c>
      <c r="H540" s="210">
        <f>F540*G540</f>
        <v>9</v>
      </c>
      <c r="I540" s="210"/>
      <c r="J540" s="236"/>
      <c r="K540" s="289"/>
    </row>
    <row r="541" spans="1:11" ht="15" customHeight="1">
      <c r="A541" s="238"/>
      <c r="B541" s="380" t="s">
        <v>450</v>
      </c>
      <c r="C541" s="380"/>
      <c r="D541" s="380"/>
      <c r="E541" s="380"/>
      <c r="F541" s="210">
        <v>8.75</v>
      </c>
      <c r="G541" s="243">
        <v>0.8</v>
      </c>
      <c r="H541" s="210">
        <f>F541*G541</f>
        <v>7</v>
      </c>
      <c r="I541" s="210"/>
      <c r="J541" s="236"/>
      <c r="K541" s="289"/>
    </row>
    <row r="542" spans="1:11">
      <c r="A542" s="238"/>
      <c r="B542" s="380"/>
      <c r="C542" s="380"/>
      <c r="D542" s="380"/>
      <c r="E542" s="380"/>
      <c r="F542" s="210"/>
      <c r="G542" s="253" t="s">
        <v>268</v>
      </c>
      <c r="H542" s="212">
        <f>SUM(H538:H541)</f>
        <v>58.584000000000003</v>
      </c>
      <c r="I542" s="212"/>
      <c r="J542" s="236"/>
      <c r="K542" s="289"/>
    </row>
    <row r="543" spans="1:11">
      <c r="A543" s="238"/>
      <c r="B543" s="380"/>
      <c r="C543" s="380"/>
      <c r="D543" s="380"/>
      <c r="E543" s="380"/>
      <c r="F543" s="210"/>
      <c r="G543" s="253"/>
      <c r="H543" s="210"/>
      <c r="I543" s="210"/>
      <c r="J543" s="236"/>
      <c r="K543" s="289"/>
    </row>
    <row r="544" spans="1:11">
      <c r="A544" s="238" t="s">
        <v>248</v>
      </c>
      <c r="B544" s="383" t="s">
        <v>570</v>
      </c>
      <c r="C544" s="383"/>
      <c r="D544" s="383"/>
      <c r="E544" s="383"/>
      <c r="F544" s="210" t="s">
        <v>63</v>
      </c>
      <c r="G544" s="290" t="s">
        <v>64</v>
      </c>
      <c r="H544" s="212" t="s">
        <v>59</v>
      </c>
      <c r="I544" s="212"/>
      <c r="J544" s="236"/>
      <c r="K544" s="289"/>
    </row>
    <row r="545" spans="1:11">
      <c r="A545" s="238"/>
      <c r="B545" s="380" t="s">
        <v>446</v>
      </c>
      <c r="C545" s="380"/>
      <c r="D545" s="380"/>
      <c r="E545" s="380"/>
      <c r="F545" s="210">
        <v>13.82</v>
      </c>
      <c r="G545" s="290">
        <v>0.4</v>
      </c>
      <c r="H545" s="210">
        <f>F545*G545</f>
        <v>5.5280000000000005</v>
      </c>
      <c r="I545" s="210"/>
      <c r="J545" s="236"/>
      <c r="K545" s="289"/>
    </row>
    <row r="546" spans="1:11">
      <c r="A546" s="238"/>
      <c r="B546" s="380"/>
      <c r="C546" s="380"/>
      <c r="D546" s="380"/>
      <c r="E546" s="380"/>
      <c r="F546" s="210"/>
      <c r="G546" s="253" t="s">
        <v>268</v>
      </c>
      <c r="H546" s="212">
        <f>SUM(H545:H545)</f>
        <v>5.5280000000000005</v>
      </c>
      <c r="I546" s="212"/>
      <c r="J546" s="236"/>
      <c r="K546" s="289"/>
    </row>
    <row r="547" spans="1:11">
      <c r="A547" s="238"/>
      <c r="B547" s="236"/>
      <c r="C547" s="236"/>
      <c r="D547" s="236"/>
      <c r="E547" s="236"/>
      <c r="F547" s="210"/>
      <c r="G547" s="253"/>
      <c r="H547" s="212"/>
      <c r="I547" s="212"/>
      <c r="J547" s="236"/>
      <c r="K547" s="289"/>
    </row>
    <row r="548" spans="1:11">
      <c r="A548" s="238"/>
      <c r="B548" s="234"/>
      <c r="C548" s="235"/>
      <c r="D548" s="235"/>
      <c r="E548" s="235"/>
      <c r="F548" s="210"/>
      <c r="G548" s="210"/>
      <c r="H548" s="210"/>
      <c r="I548" s="210"/>
      <c r="J548" s="236"/>
      <c r="K548" s="289"/>
    </row>
    <row r="549" spans="1:11">
      <c r="A549" s="251" t="s">
        <v>142</v>
      </c>
      <c r="B549" s="373" t="s">
        <v>165</v>
      </c>
      <c r="C549" s="374"/>
      <c r="D549" s="374"/>
      <c r="E549" s="374"/>
      <c r="F549" s="374"/>
      <c r="G549" s="374"/>
      <c r="H549" s="374"/>
      <c r="I549" s="374"/>
      <c r="J549" s="374"/>
      <c r="K549" s="375"/>
    </row>
    <row r="550" spans="1:11">
      <c r="A550" s="238" t="s">
        <v>143</v>
      </c>
      <c r="B550" s="370" t="s">
        <v>253</v>
      </c>
      <c r="C550" s="370"/>
      <c r="D550" s="370"/>
      <c r="E550" s="370"/>
      <c r="F550" s="210" t="s">
        <v>209</v>
      </c>
      <c r="G550" s="210"/>
      <c r="H550" s="210"/>
      <c r="I550" s="210"/>
      <c r="J550" s="236"/>
      <c r="K550" s="289"/>
    </row>
    <row r="551" spans="1:11">
      <c r="A551" s="238"/>
      <c r="B551" s="370" t="s">
        <v>488</v>
      </c>
      <c r="C551" s="370"/>
      <c r="D551" s="370"/>
      <c r="E551" s="370"/>
      <c r="F551" s="210">
        <v>1</v>
      </c>
      <c r="G551" s="210"/>
      <c r="H551" s="210"/>
      <c r="I551" s="210"/>
      <c r="J551" s="236"/>
      <c r="K551" s="289"/>
    </row>
    <row r="552" spans="1:11">
      <c r="A552" s="233"/>
      <c r="B552" s="370" t="s">
        <v>368</v>
      </c>
      <c r="C552" s="371"/>
      <c r="D552" s="371"/>
      <c r="E552" s="371"/>
      <c r="F552" s="210">
        <v>3</v>
      </c>
      <c r="K552" s="237"/>
    </row>
    <row r="553" spans="1:11">
      <c r="A553" s="238"/>
      <c r="B553" s="371" t="s">
        <v>369</v>
      </c>
      <c r="C553" s="371"/>
      <c r="D553" s="371"/>
      <c r="E553" s="371"/>
      <c r="F553" s="243">
        <v>3</v>
      </c>
      <c r="G553" s="236"/>
      <c r="H553" s="236"/>
      <c r="I553" s="236"/>
      <c r="K553" s="237"/>
    </row>
    <row r="554" spans="1:11">
      <c r="A554" s="238"/>
      <c r="B554" s="377" t="s">
        <v>254</v>
      </c>
      <c r="C554" s="377"/>
      <c r="D554" s="377"/>
      <c r="E554" s="377"/>
      <c r="F554" s="242">
        <f>SUM(F551:F553)</f>
        <v>7</v>
      </c>
      <c r="H554" s="242"/>
      <c r="I554" s="242"/>
      <c r="K554" s="237"/>
    </row>
    <row r="555" spans="1:11">
      <c r="A555" s="238"/>
      <c r="B555" s="240"/>
      <c r="C555" s="240"/>
      <c r="D555" s="240"/>
      <c r="E555" s="240"/>
      <c r="F555" s="242"/>
      <c r="H555" s="242"/>
      <c r="I555" s="242"/>
      <c r="K555" s="237"/>
    </row>
    <row r="556" spans="1:11" ht="29.25" customHeight="1">
      <c r="A556" s="238" t="s">
        <v>251</v>
      </c>
      <c r="B556" s="372" t="s">
        <v>580</v>
      </c>
      <c r="C556" s="372"/>
      <c r="D556" s="372"/>
      <c r="E556" s="372"/>
      <c r="F556" s="210" t="s">
        <v>209</v>
      </c>
      <c r="H556" s="242"/>
      <c r="I556" s="242"/>
      <c r="K556" s="237"/>
    </row>
    <row r="557" spans="1:11" ht="15" customHeight="1">
      <c r="A557" s="238"/>
      <c r="B557" s="370"/>
      <c r="C557" s="370"/>
      <c r="D557" s="370"/>
      <c r="E557" s="370"/>
      <c r="F557" s="243">
        <v>3</v>
      </c>
      <c r="H557" s="242"/>
      <c r="I557" s="242"/>
      <c r="K557" s="237"/>
    </row>
    <row r="558" spans="1:11">
      <c r="A558" s="238"/>
      <c r="B558" s="379" t="s">
        <v>254</v>
      </c>
      <c r="C558" s="379"/>
      <c r="D558" s="379"/>
      <c r="E558" s="379"/>
      <c r="F558" s="242">
        <f>F557</f>
        <v>3</v>
      </c>
      <c r="H558" s="242"/>
      <c r="I558" s="242"/>
      <c r="K558" s="237"/>
    </row>
    <row r="559" spans="1:11">
      <c r="A559" s="238"/>
      <c r="B559" s="239"/>
      <c r="C559" s="239"/>
      <c r="D559" s="239"/>
      <c r="E559" s="239"/>
      <c r="F559" s="242"/>
      <c r="H559" s="242"/>
      <c r="I559" s="242"/>
      <c r="K559" s="237"/>
    </row>
    <row r="560" spans="1:11" ht="29.25" customHeight="1">
      <c r="A560" s="238" t="s">
        <v>145</v>
      </c>
      <c r="B560" s="372" t="s">
        <v>581</v>
      </c>
      <c r="C560" s="372"/>
      <c r="D560" s="372"/>
      <c r="E560" s="372"/>
      <c r="F560" s="210" t="s">
        <v>209</v>
      </c>
      <c r="H560" s="242"/>
      <c r="I560" s="242"/>
      <c r="K560" s="237"/>
    </row>
    <row r="561" spans="1:11" ht="15" customHeight="1">
      <c r="A561" s="238"/>
      <c r="B561" s="370"/>
      <c r="C561" s="370"/>
      <c r="D561" s="370"/>
      <c r="E561" s="370"/>
      <c r="F561" s="243">
        <v>3</v>
      </c>
      <c r="H561" s="242"/>
      <c r="I561" s="242"/>
      <c r="K561" s="237"/>
    </row>
    <row r="562" spans="1:11">
      <c r="A562" s="238"/>
      <c r="B562" s="379" t="s">
        <v>254</v>
      </c>
      <c r="C562" s="379"/>
      <c r="D562" s="379"/>
      <c r="E562" s="379"/>
      <c r="F562" s="242">
        <f>F561</f>
        <v>3</v>
      </c>
      <c r="H562" s="242"/>
      <c r="I562" s="242"/>
      <c r="K562" s="237"/>
    </row>
    <row r="563" spans="1:11">
      <c r="A563" s="238"/>
      <c r="B563" s="239"/>
      <c r="C563" s="239"/>
      <c r="D563" s="239"/>
      <c r="E563" s="239"/>
      <c r="F563" s="242"/>
      <c r="H563" s="242"/>
      <c r="I563" s="242"/>
      <c r="K563" s="237"/>
    </row>
    <row r="564" spans="1:11">
      <c r="A564" s="238" t="s">
        <v>252</v>
      </c>
      <c r="B564" s="371" t="s">
        <v>166</v>
      </c>
      <c r="C564" s="371"/>
      <c r="D564" s="371"/>
      <c r="E564" s="371"/>
      <c r="F564" s="210" t="s">
        <v>209</v>
      </c>
      <c r="H564" s="242"/>
      <c r="I564" s="242"/>
      <c r="K564" s="237"/>
    </row>
    <row r="565" spans="1:11">
      <c r="A565" s="238"/>
      <c r="B565" s="370" t="s">
        <v>368</v>
      </c>
      <c r="C565" s="371"/>
      <c r="D565" s="371"/>
      <c r="E565" s="371"/>
      <c r="F565" s="210">
        <v>1</v>
      </c>
      <c r="H565" s="242"/>
      <c r="I565" s="242"/>
      <c r="K565" s="237"/>
    </row>
    <row r="566" spans="1:11">
      <c r="A566" s="238"/>
      <c r="B566" s="371" t="s">
        <v>369</v>
      </c>
      <c r="C566" s="371"/>
      <c r="D566" s="371"/>
      <c r="E566" s="371"/>
      <c r="F566" s="210">
        <v>1</v>
      </c>
      <c r="H566" s="242"/>
      <c r="I566" s="242"/>
      <c r="K566" s="237"/>
    </row>
    <row r="567" spans="1:11">
      <c r="A567" s="238"/>
      <c r="B567" s="379" t="s">
        <v>254</v>
      </c>
      <c r="C567" s="379"/>
      <c r="D567" s="379"/>
      <c r="E567" s="379"/>
      <c r="F567" s="242">
        <f>SUM(F565:F566)</f>
        <v>2</v>
      </c>
      <c r="H567" s="242"/>
      <c r="I567" s="242"/>
      <c r="K567" s="237"/>
    </row>
    <row r="568" spans="1:11">
      <c r="A568" s="238"/>
      <c r="B568" s="240"/>
      <c r="C568" s="240"/>
      <c r="D568" s="240"/>
      <c r="E568" s="240"/>
      <c r="F568" s="242"/>
      <c r="H568" s="242"/>
      <c r="I568" s="242"/>
      <c r="K568" s="237"/>
    </row>
    <row r="569" spans="1:11" ht="31.5" customHeight="1">
      <c r="A569" s="258" t="s">
        <v>257</v>
      </c>
      <c r="B569" s="372" t="s">
        <v>167</v>
      </c>
      <c r="C569" s="372"/>
      <c r="D569" s="372"/>
      <c r="E569" s="372"/>
      <c r="F569" s="210" t="s">
        <v>209</v>
      </c>
      <c r="H569" s="242"/>
      <c r="I569" s="242"/>
      <c r="K569" s="237"/>
    </row>
    <row r="570" spans="1:11" ht="15" customHeight="1">
      <c r="A570" s="258"/>
      <c r="B570" s="370" t="s">
        <v>488</v>
      </c>
      <c r="C570" s="371"/>
      <c r="D570" s="371"/>
      <c r="E570" s="371"/>
      <c r="F570" s="210">
        <v>1</v>
      </c>
      <c r="H570" s="242"/>
      <c r="I570" s="242"/>
      <c r="K570" s="237"/>
    </row>
    <row r="571" spans="1:11" ht="15" customHeight="1">
      <c r="A571" s="238"/>
      <c r="B571" s="370" t="s">
        <v>368</v>
      </c>
      <c r="C571" s="371"/>
      <c r="D571" s="371"/>
      <c r="E571" s="371"/>
      <c r="F571" s="210">
        <v>1</v>
      </c>
      <c r="H571" s="242"/>
      <c r="I571" s="242"/>
      <c r="K571" s="237"/>
    </row>
    <row r="572" spans="1:11">
      <c r="A572" s="238"/>
      <c r="B572" s="371" t="s">
        <v>369</v>
      </c>
      <c r="C572" s="371"/>
      <c r="D572" s="371"/>
      <c r="E572" s="371"/>
      <c r="F572" s="210">
        <v>1</v>
      </c>
      <c r="H572" s="242"/>
      <c r="I572" s="242"/>
      <c r="K572" s="237"/>
    </row>
    <row r="573" spans="1:11">
      <c r="A573" s="238"/>
      <c r="B573" s="240"/>
      <c r="C573" s="240"/>
      <c r="D573" s="240"/>
      <c r="E573" s="240"/>
      <c r="F573" s="242">
        <f>SUM(F570:F572)</f>
        <v>3</v>
      </c>
      <c r="H573" s="242"/>
      <c r="I573" s="242"/>
      <c r="K573" s="237"/>
    </row>
    <row r="574" spans="1:11">
      <c r="A574" s="238"/>
      <c r="B574" s="240"/>
      <c r="C574" s="240"/>
      <c r="D574" s="240"/>
      <c r="E574" s="240"/>
      <c r="F574" s="242"/>
      <c r="H574" s="242"/>
      <c r="I574" s="242"/>
      <c r="K574" s="237"/>
    </row>
    <row r="575" spans="1:11">
      <c r="A575" s="258"/>
      <c r="B575" s="372"/>
      <c r="C575" s="372"/>
      <c r="D575" s="372"/>
      <c r="E575" s="372"/>
      <c r="F575" s="245" t="s">
        <v>226</v>
      </c>
      <c r="H575" s="242"/>
      <c r="I575" s="242"/>
      <c r="K575" s="237"/>
    </row>
    <row r="576" spans="1:11">
      <c r="A576" s="258" t="s">
        <v>258</v>
      </c>
      <c r="B576" s="372" t="s">
        <v>256</v>
      </c>
      <c r="C576" s="372"/>
      <c r="D576" s="372"/>
      <c r="E576" s="372"/>
      <c r="F576" s="242">
        <v>34.04</v>
      </c>
      <c r="H576" s="242"/>
      <c r="I576" s="242"/>
      <c r="K576" s="237"/>
    </row>
    <row r="577" spans="1:11">
      <c r="A577" s="258"/>
      <c r="B577" s="372"/>
      <c r="C577" s="372"/>
      <c r="D577" s="372"/>
      <c r="E577" s="372"/>
      <c r="F577" s="245" t="s">
        <v>226</v>
      </c>
      <c r="H577" s="242"/>
      <c r="I577" s="242"/>
      <c r="K577" s="237"/>
    </row>
    <row r="578" spans="1:11">
      <c r="A578" s="258" t="s">
        <v>259</v>
      </c>
      <c r="B578" s="372" t="s">
        <v>523</v>
      </c>
      <c r="C578" s="372"/>
      <c r="D578" s="372"/>
      <c r="E578" s="372"/>
      <c r="F578" s="242">
        <f>1.33+1.33</f>
        <v>2.66</v>
      </c>
      <c r="H578" s="242"/>
      <c r="I578" s="242"/>
      <c r="K578" s="237"/>
    </row>
    <row r="579" spans="1:11">
      <c r="A579" s="258"/>
      <c r="B579" s="372"/>
      <c r="C579" s="372"/>
      <c r="D579" s="372"/>
      <c r="E579" s="372"/>
      <c r="F579" s="245" t="s">
        <v>226</v>
      </c>
      <c r="H579" s="242"/>
      <c r="I579" s="242"/>
      <c r="K579" s="237"/>
    </row>
    <row r="580" spans="1:11">
      <c r="A580" s="258" t="s">
        <v>260</v>
      </c>
      <c r="B580" s="372" t="s">
        <v>522</v>
      </c>
      <c r="C580" s="372"/>
      <c r="D580" s="372"/>
      <c r="E580" s="372"/>
      <c r="F580" s="242">
        <f>1.51+4.86+1.51</f>
        <v>7.88</v>
      </c>
      <c r="H580" s="242"/>
      <c r="I580" s="242"/>
      <c r="K580" s="237"/>
    </row>
    <row r="581" spans="1:11">
      <c r="A581" s="238"/>
      <c r="B581" s="240"/>
      <c r="C581" s="240"/>
      <c r="D581" s="240"/>
      <c r="E581" s="240"/>
      <c r="F581" s="242"/>
      <c r="H581" s="242"/>
      <c r="I581" s="242"/>
      <c r="K581" s="237"/>
    </row>
    <row r="582" spans="1:11">
      <c r="A582" s="238" t="s">
        <v>261</v>
      </c>
      <c r="B582" s="369" t="s">
        <v>262</v>
      </c>
      <c r="C582" s="369"/>
      <c r="D582" s="369"/>
      <c r="E582" s="369"/>
      <c r="F582" s="210" t="s">
        <v>209</v>
      </c>
      <c r="H582" s="242"/>
      <c r="I582" s="242"/>
      <c r="K582" s="237"/>
    </row>
    <row r="583" spans="1:11">
      <c r="A583" s="238"/>
      <c r="B583" s="240"/>
      <c r="C583" s="240"/>
      <c r="D583" s="240"/>
      <c r="E583" s="240"/>
      <c r="F583" s="212">
        <v>1</v>
      </c>
      <c r="H583" s="242"/>
      <c r="I583" s="242"/>
      <c r="K583" s="237"/>
    </row>
    <row r="584" spans="1:11">
      <c r="A584" s="238"/>
      <c r="B584" s="240"/>
      <c r="C584" s="240"/>
      <c r="D584" s="240"/>
      <c r="E584" s="240"/>
      <c r="F584" s="242"/>
      <c r="H584" s="242"/>
      <c r="I584" s="242"/>
      <c r="K584" s="237"/>
    </row>
    <row r="585" spans="1:11" ht="27" customHeight="1">
      <c r="A585" s="258" t="s">
        <v>530</v>
      </c>
      <c r="B585" s="415" t="s">
        <v>170</v>
      </c>
      <c r="C585" s="415"/>
      <c r="D585" s="415"/>
      <c r="E585" s="415"/>
      <c r="F585" s="210" t="s">
        <v>209</v>
      </c>
      <c r="H585" s="242"/>
      <c r="I585" s="242"/>
      <c r="K585" s="237"/>
    </row>
    <row r="586" spans="1:11">
      <c r="A586" s="238"/>
      <c r="B586" s="240"/>
      <c r="C586" s="240"/>
      <c r="D586" s="240"/>
      <c r="E586" s="240"/>
      <c r="F586" s="212">
        <v>3</v>
      </c>
      <c r="H586" s="242"/>
      <c r="I586" s="242"/>
      <c r="K586" s="237"/>
    </row>
    <row r="587" spans="1:11">
      <c r="A587" s="238"/>
      <c r="B587" s="240"/>
      <c r="C587" s="240"/>
      <c r="D587" s="240"/>
      <c r="E587" s="240"/>
      <c r="F587" s="242"/>
      <c r="H587" s="242"/>
      <c r="I587" s="242"/>
      <c r="K587" s="237"/>
    </row>
    <row r="588" spans="1:11">
      <c r="A588" s="238" t="s">
        <v>531</v>
      </c>
      <c r="B588" s="369" t="s">
        <v>171</v>
      </c>
      <c r="C588" s="369"/>
      <c r="D588" s="369"/>
      <c r="E588" s="369"/>
      <c r="F588" s="210" t="s">
        <v>209</v>
      </c>
      <c r="H588" s="242"/>
      <c r="I588" s="242"/>
      <c r="K588" s="237"/>
    </row>
    <row r="589" spans="1:11">
      <c r="A589" s="238"/>
      <c r="B589" s="240"/>
      <c r="C589" s="240"/>
      <c r="D589" s="240"/>
      <c r="E589" s="240"/>
      <c r="F589" s="212">
        <v>1</v>
      </c>
      <c r="H589" s="242"/>
      <c r="I589" s="242"/>
      <c r="K589" s="237"/>
    </row>
    <row r="590" spans="1:11">
      <c r="A590" s="238"/>
      <c r="B590" s="240"/>
      <c r="C590" s="240"/>
      <c r="D590" s="240"/>
      <c r="E590" s="240"/>
      <c r="F590" s="212"/>
      <c r="H590" s="242"/>
      <c r="I590" s="242"/>
      <c r="K590" s="237"/>
    </row>
    <row r="591" spans="1:11" ht="29.25" customHeight="1">
      <c r="A591" s="258" t="s">
        <v>579</v>
      </c>
      <c r="B591" s="372" t="s">
        <v>267</v>
      </c>
      <c r="C591" s="372"/>
      <c r="D591" s="372"/>
      <c r="E591" s="372"/>
      <c r="F591" s="245" t="s">
        <v>226</v>
      </c>
      <c r="H591" s="242"/>
      <c r="I591" s="242"/>
      <c r="K591" s="237"/>
    </row>
    <row r="592" spans="1:11">
      <c r="A592" s="238"/>
      <c r="B592" s="371"/>
      <c r="C592" s="371"/>
      <c r="D592" s="371"/>
      <c r="E592" s="371"/>
      <c r="F592" s="242">
        <v>27.69</v>
      </c>
      <c r="H592" s="242"/>
      <c r="I592" s="242"/>
      <c r="K592" s="237"/>
    </row>
    <row r="593" spans="1:11">
      <c r="A593" s="238"/>
      <c r="B593" s="240"/>
      <c r="C593" s="240"/>
      <c r="D593" s="240"/>
      <c r="E593" s="240"/>
      <c r="F593" s="242"/>
      <c r="H593" s="242"/>
      <c r="I593" s="242"/>
      <c r="K593" s="237"/>
    </row>
    <row r="594" spans="1:11">
      <c r="A594" s="251" t="s">
        <v>147</v>
      </c>
      <c r="B594" s="373" t="s">
        <v>172</v>
      </c>
      <c r="C594" s="374"/>
      <c r="D594" s="374"/>
      <c r="E594" s="374"/>
      <c r="F594" s="374"/>
      <c r="G594" s="374"/>
      <c r="H594" s="374"/>
      <c r="I594" s="374"/>
      <c r="J594" s="374"/>
      <c r="K594" s="375"/>
    </row>
    <row r="595" spans="1:11">
      <c r="A595" s="238"/>
      <c r="B595" s="240"/>
      <c r="C595" s="240"/>
      <c r="D595" s="240"/>
      <c r="E595" s="240"/>
      <c r="F595" s="212"/>
      <c r="H595" s="242"/>
      <c r="I595" s="242"/>
      <c r="K595" s="237"/>
    </row>
    <row r="596" spans="1:11" ht="48" customHeight="1">
      <c r="A596" s="258" t="s">
        <v>148</v>
      </c>
      <c r="B596" s="372" t="s">
        <v>263</v>
      </c>
      <c r="C596" s="372"/>
      <c r="D596" s="372"/>
      <c r="E596" s="372"/>
      <c r="F596" s="213" t="s">
        <v>209</v>
      </c>
      <c r="H596" s="242"/>
      <c r="I596" s="242"/>
      <c r="K596" s="237"/>
    </row>
    <row r="597" spans="1:11">
      <c r="A597" s="238"/>
      <c r="B597" s="370" t="s">
        <v>368</v>
      </c>
      <c r="C597" s="371"/>
      <c r="D597" s="371"/>
      <c r="E597" s="371"/>
      <c r="F597" s="210">
        <v>1</v>
      </c>
      <c r="H597" s="242"/>
      <c r="I597" s="242"/>
      <c r="K597" s="237"/>
    </row>
    <row r="598" spans="1:11">
      <c r="A598" s="238"/>
      <c r="B598" s="371" t="s">
        <v>369</v>
      </c>
      <c r="C598" s="371"/>
      <c r="D598" s="371"/>
      <c r="E598" s="371"/>
      <c r="F598" s="210">
        <v>1</v>
      </c>
      <c r="H598" s="242"/>
      <c r="I598" s="242"/>
      <c r="K598" s="237"/>
    </row>
    <row r="599" spans="1:11">
      <c r="A599" s="238"/>
      <c r="B599" s="240"/>
      <c r="C599" s="240"/>
      <c r="D599" s="240"/>
      <c r="E599" s="240"/>
      <c r="F599" s="212">
        <f>SUM(F597:F598)</f>
        <v>2</v>
      </c>
      <c r="H599" s="242"/>
      <c r="I599" s="242"/>
      <c r="K599" s="237"/>
    </row>
    <row r="600" spans="1:11">
      <c r="A600" s="238"/>
      <c r="B600" s="240"/>
      <c r="C600" s="240"/>
      <c r="D600" s="240"/>
      <c r="E600" s="240"/>
      <c r="F600" s="212"/>
      <c r="H600" s="242"/>
      <c r="I600" s="242"/>
      <c r="K600" s="237"/>
    </row>
    <row r="601" spans="1:11">
      <c r="A601" s="258" t="s">
        <v>175</v>
      </c>
      <c r="B601" s="372" t="s">
        <v>664</v>
      </c>
      <c r="C601" s="372"/>
      <c r="D601" s="372"/>
      <c r="E601" s="372"/>
      <c r="F601" s="213" t="s">
        <v>209</v>
      </c>
      <c r="H601" s="242"/>
      <c r="I601" s="242"/>
      <c r="K601" s="237"/>
    </row>
    <row r="602" spans="1:11">
      <c r="A602" s="238"/>
      <c r="B602" s="370" t="s">
        <v>368</v>
      </c>
      <c r="C602" s="371"/>
      <c r="D602" s="371"/>
      <c r="E602" s="371"/>
      <c r="F602" s="210">
        <v>1</v>
      </c>
      <c r="H602" s="242"/>
      <c r="I602" s="242"/>
      <c r="K602" s="237"/>
    </row>
    <row r="603" spans="1:11">
      <c r="A603" s="238"/>
      <c r="B603" s="371" t="s">
        <v>369</v>
      </c>
      <c r="C603" s="371"/>
      <c r="D603" s="371"/>
      <c r="E603" s="371"/>
      <c r="F603" s="210">
        <v>1</v>
      </c>
      <c r="H603" s="242"/>
      <c r="I603" s="242"/>
      <c r="K603" s="237"/>
    </row>
    <row r="604" spans="1:11">
      <c r="A604" s="238"/>
      <c r="B604" s="240"/>
      <c r="C604" s="240"/>
      <c r="D604" s="240"/>
      <c r="E604" s="240"/>
      <c r="F604" s="212">
        <f>SUM(F602:F603)</f>
        <v>2</v>
      </c>
      <c r="H604" s="242"/>
      <c r="I604" s="242"/>
      <c r="K604" s="237"/>
    </row>
    <row r="605" spans="1:11">
      <c r="A605" s="238"/>
      <c r="B605" s="240"/>
      <c r="C605" s="240"/>
      <c r="D605" s="240"/>
      <c r="E605" s="240"/>
      <c r="F605" s="212"/>
      <c r="H605" s="242"/>
      <c r="I605" s="242"/>
      <c r="K605" s="237"/>
    </row>
    <row r="606" spans="1:11" ht="32.25" customHeight="1">
      <c r="A606" s="258" t="s">
        <v>265</v>
      </c>
      <c r="B606" s="372" t="s">
        <v>264</v>
      </c>
      <c r="C606" s="372"/>
      <c r="D606" s="372"/>
      <c r="E606" s="372"/>
      <c r="F606" s="213" t="s">
        <v>209</v>
      </c>
      <c r="H606" s="242"/>
      <c r="I606" s="242"/>
      <c r="K606" s="237"/>
    </row>
    <row r="607" spans="1:11">
      <c r="A607" s="238"/>
      <c r="B607" s="370" t="s">
        <v>368</v>
      </c>
      <c r="C607" s="371"/>
      <c r="D607" s="371"/>
      <c r="E607" s="371"/>
      <c r="F607" s="210">
        <v>1</v>
      </c>
      <c r="H607" s="242"/>
      <c r="I607" s="242"/>
      <c r="K607" s="237"/>
    </row>
    <row r="608" spans="1:11">
      <c r="A608" s="238"/>
      <c r="B608" s="371" t="s">
        <v>369</v>
      </c>
      <c r="C608" s="371"/>
      <c r="D608" s="371"/>
      <c r="E608" s="371"/>
      <c r="F608" s="210">
        <v>1</v>
      </c>
      <c r="H608" s="242"/>
      <c r="I608" s="242"/>
      <c r="K608" s="237"/>
    </row>
    <row r="609" spans="1:11">
      <c r="A609" s="238"/>
      <c r="B609" s="240"/>
      <c r="C609" s="240"/>
      <c r="D609" s="240"/>
      <c r="E609" s="240"/>
      <c r="F609" s="212">
        <f>SUM(F607:F608)</f>
        <v>2</v>
      </c>
      <c r="H609" s="242"/>
      <c r="I609" s="242"/>
      <c r="K609" s="237"/>
    </row>
    <row r="610" spans="1:11">
      <c r="A610" s="238"/>
      <c r="B610" s="240"/>
      <c r="C610" s="240"/>
      <c r="D610" s="240"/>
      <c r="E610" s="240"/>
      <c r="F610" s="212"/>
      <c r="H610" s="242"/>
      <c r="I610" s="242"/>
      <c r="K610" s="237"/>
    </row>
    <row r="611" spans="1:11">
      <c r="A611" s="238" t="s">
        <v>176</v>
      </c>
      <c r="B611" s="369" t="s">
        <v>585</v>
      </c>
      <c r="C611" s="369"/>
      <c r="D611" s="369"/>
      <c r="E611" s="369"/>
      <c r="F611" s="213" t="s">
        <v>209</v>
      </c>
      <c r="H611" s="242"/>
      <c r="I611" s="242"/>
      <c r="K611" s="237"/>
    </row>
    <row r="612" spans="1:11">
      <c r="A612" s="238"/>
      <c r="B612" s="370" t="s">
        <v>368</v>
      </c>
      <c r="C612" s="371"/>
      <c r="D612" s="371"/>
      <c r="E612" s="371"/>
      <c r="F612" s="213">
        <v>1</v>
      </c>
      <c r="H612" s="242"/>
      <c r="I612" s="242"/>
      <c r="K612" s="237"/>
    </row>
    <row r="613" spans="1:11">
      <c r="A613" s="238"/>
      <c r="B613" s="371" t="s">
        <v>369</v>
      </c>
      <c r="C613" s="371"/>
      <c r="D613" s="371"/>
      <c r="E613" s="371"/>
      <c r="F613" s="213">
        <v>1</v>
      </c>
      <c r="H613" s="242"/>
      <c r="I613" s="242"/>
      <c r="K613" s="237"/>
    </row>
    <row r="614" spans="1:11">
      <c r="A614" s="238"/>
      <c r="B614" s="370"/>
      <c r="C614" s="370"/>
      <c r="D614" s="370"/>
      <c r="E614" s="370"/>
      <c r="F614" s="242">
        <f>SUM(F612:F613)</f>
        <v>2</v>
      </c>
      <c r="H614" s="242"/>
      <c r="I614" s="242"/>
      <c r="K614" s="237"/>
    </row>
    <row r="615" spans="1:11">
      <c r="A615" s="238"/>
      <c r="B615" s="240"/>
      <c r="C615" s="240"/>
      <c r="D615" s="240"/>
      <c r="E615" s="240"/>
      <c r="F615" s="212"/>
      <c r="H615" s="242"/>
      <c r="I615" s="242"/>
      <c r="K615" s="237"/>
    </row>
    <row r="616" spans="1:11">
      <c r="A616" s="238" t="s">
        <v>177</v>
      </c>
      <c r="B616" s="369" t="s">
        <v>540</v>
      </c>
      <c r="C616" s="369"/>
      <c r="D616" s="369"/>
      <c r="E616" s="369"/>
      <c r="F616" s="213" t="s">
        <v>209</v>
      </c>
      <c r="H616" s="242"/>
      <c r="I616" s="242"/>
      <c r="K616" s="237"/>
    </row>
    <row r="617" spans="1:11">
      <c r="A617" s="238"/>
      <c r="B617" s="370" t="s">
        <v>368</v>
      </c>
      <c r="C617" s="371"/>
      <c r="D617" s="371"/>
      <c r="E617" s="371"/>
      <c r="F617" s="213">
        <v>2</v>
      </c>
      <c r="H617" s="242"/>
      <c r="I617" s="242"/>
      <c r="K617" s="237"/>
    </row>
    <row r="618" spans="1:11">
      <c r="A618" s="238"/>
      <c r="B618" s="371" t="s">
        <v>369</v>
      </c>
      <c r="C618" s="371"/>
      <c r="D618" s="371"/>
      <c r="E618" s="371"/>
      <c r="F618" s="213">
        <v>2</v>
      </c>
      <c r="H618" s="242"/>
      <c r="I618" s="242"/>
      <c r="K618" s="237"/>
    </row>
    <row r="619" spans="1:11">
      <c r="A619" s="238"/>
      <c r="B619" s="370"/>
      <c r="C619" s="370"/>
      <c r="D619" s="370"/>
      <c r="E619" s="370"/>
      <c r="F619" s="242">
        <f>SUM(F617:F618)</f>
        <v>4</v>
      </c>
      <c r="H619" s="242"/>
      <c r="I619" s="242"/>
      <c r="K619" s="237"/>
    </row>
    <row r="620" spans="1:11">
      <c r="A620" s="238"/>
      <c r="B620" s="240"/>
      <c r="C620" s="240"/>
      <c r="D620" s="240"/>
      <c r="E620" s="240"/>
      <c r="F620" s="212"/>
      <c r="H620" s="242"/>
      <c r="I620" s="242"/>
      <c r="K620" s="237"/>
    </row>
    <row r="621" spans="1:11" ht="30" customHeight="1">
      <c r="A621" s="258" t="s">
        <v>465</v>
      </c>
      <c r="B621" s="372" t="s">
        <v>266</v>
      </c>
      <c r="C621" s="372"/>
      <c r="D621" s="372"/>
      <c r="E621" s="372"/>
      <c r="F621" s="213" t="s">
        <v>209</v>
      </c>
      <c r="G621" s="240"/>
      <c r="H621" s="242"/>
      <c r="I621" s="242"/>
      <c r="K621" s="237"/>
    </row>
    <row r="622" spans="1:11">
      <c r="A622" s="238"/>
      <c r="B622" s="370" t="s">
        <v>368</v>
      </c>
      <c r="C622" s="371"/>
      <c r="D622" s="371"/>
      <c r="E622" s="371"/>
      <c r="F622" s="210">
        <v>1</v>
      </c>
      <c r="G622" s="240"/>
      <c r="H622" s="242"/>
      <c r="I622" s="242"/>
      <c r="K622" s="237"/>
    </row>
    <row r="623" spans="1:11">
      <c r="A623" s="238"/>
      <c r="B623" s="371" t="s">
        <v>369</v>
      </c>
      <c r="C623" s="371"/>
      <c r="D623" s="371"/>
      <c r="E623" s="371"/>
      <c r="F623" s="210">
        <v>1</v>
      </c>
      <c r="G623" s="240"/>
      <c r="H623" s="242"/>
      <c r="I623" s="242"/>
      <c r="K623" s="237"/>
    </row>
    <row r="624" spans="1:11">
      <c r="A624" s="238"/>
      <c r="B624" s="240"/>
      <c r="C624" s="240"/>
      <c r="D624" s="240"/>
      <c r="E624" s="240"/>
      <c r="F624" s="212">
        <f>SUM(F622:F623)</f>
        <v>2</v>
      </c>
      <c r="G624" s="240"/>
      <c r="H624" s="242"/>
      <c r="I624" s="242"/>
      <c r="K624" s="237"/>
    </row>
    <row r="625" spans="1:11">
      <c r="A625" s="238"/>
      <c r="B625" s="240"/>
      <c r="C625" s="240"/>
      <c r="D625" s="240"/>
      <c r="E625" s="240"/>
      <c r="F625" s="212"/>
      <c r="G625" s="240"/>
      <c r="H625" s="242"/>
      <c r="I625" s="242"/>
      <c r="K625" s="237"/>
    </row>
    <row r="626" spans="1:11">
      <c r="A626" s="238" t="s">
        <v>178</v>
      </c>
      <c r="B626" s="369" t="s">
        <v>489</v>
      </c>
      <c r="C626" s="369"/>
      <c r="D626" s="369"/>
      <c r="E626" s="369"/>
      <c r="F626" s="213" t="s">
        <v>209</v>
      </c>
      <c r="G626" s="240"/>
      <c r="H626" s="242"/>
      <c r="I626" s="242"/>
      <c r="K626" s="237"/>
    </row>
    <row r="627" spans="1:11">
      <c r="A627" s="238"/>
      <c r="B627" s="371" t="s">
        <v>400</v>
      </c>
      <c r="C627" s="371"/>
      <c r="D627" s="371"/>
      <c r="E627" s="371"/>
      <c r="F627" s="210">
        <v>1</v>
      </c>
      <c r="G627" s="240"/>
      <c r="H627" s="242"/>
      <c r="I627" s="242"/>
      <c r="K627" s="237"/>
    </row>
    <row r="628" spans="1:11">
      <c r="A628" s="238"/>
      <c r="B628" s="240"/>
      <c r="C628" s="240"/>
      <c r="D628" s="240"/>
      <c r="E628" s="240"/>
      <c r="F628" s="212">
        <f>SUM(F627:F627)</f>
        <v>1</v>
      </c>
      <c r="H628" s="242"/>
      <c r="I628" s="242"/>
      <c r="K628" s="237"/>
    </row>
    <row r="629" spans="1:11">
      <c r="A629" s="238"/>
      <c r="B629" s="240"/>
      <c r="C629" s="240"/>
      <c r="D629" s="240"/>
      <c r="E629" s="240"/>
      <c r="F629" s="242"/>
      <c r="H629" s="242"/>
      <c r="I629" s="242"/>
      <c r="K629" s="237"/>
    </row>
    <row r="630" spans="1:11">
      <c r="A630" s="238" t="s">
        <v>526</v>
      </c>
      <c r="B630" s="369" t="s">
        <v>443</v>
      </c>
      <c r="C630" s="369"/>
      <c r="D630" s="369"/>
      <c r="E630" s="369"/>
      <c r="F630" s="213" t="s">
        <v>209</v>
      </c>
      <c r="H630" s="242"/>
      <c r="I630" s="242"/>
      <c r="K630" s="237"/>
    </row>
    <row r="631" spans="1:11">
      <c r="A631" s="238"/>
      <c r="B631" s="240"/>
      <c r="C631" s="240"/>
      <c r="D631" s="386" t="s">
        <v>460</v>
      </c>
      <c r="E631" s="386"/>
      <c r="F631" s="212">
        <v>1</v>
      </c>
      <c r="H631" s="242"/>
      <c r="I631" s="242"/>
      <c r="K631" s="237"/>
    </row>
    <row r="632" spans="1:11">
      <c r="A632" s="238"/>
      <c r="B632" s="240"/>
      <c r="C632" s="240"/>
      <c r="D632" s="240"/>
      <c r="E632" s="240"/>
      <c r="F632" s="242"/>
      <c r="H632" s="242"/>
      <c r="I632" s="242"/>
      <c r="K632" s="237"/>
    </row>
    <row r="633" spans="1:11">
      <c r="A633" s="238" t="s">
        <v>533</v>
      </c>
      <c r="B633" s="369" t="s">
        <v>536</v>
      </c>
      <c r="C633" s="369"/>
      <c r="D633" s="369"/>
      <c r="E633" s="369"/>
      <c r="F633" s="213" t="s">
        <v>209</v>
      </c>
      <c r="H633" s="242"/>
      <c r="I633" s="242"/>
      <c r="K633" s="237"/>
    </row>
    <row r="634" spans="1:11">
      <c r="A634" s="238"/>
      <c r="B634" s="240"/>
      <c r="C634" s="240"/>
      <c r="D634" s="386" t="s">
        <v>460</v>
      </c>
      <c r="E634" s="386"/>
      <c r="F634" s="212">
        <v>1</v>
      </c>
      <c r="H634" s="242"/>
      <c r="I634" s="242"/>
      <c r="K634" s="237"/>
    </row>
    <row r="635" spans="1:11">
      <c r="A635" s="238"/>
      <c r="B635" s="162"/>
      <c r="C635" s="162"/>
      <c r="D635" s="162"/>
      <c r="E635" s="162"/>
      <c r="F635" s="239"/>
      <c r="G635" s="240"/>
      <c r="H635" s="242"/>
      <c r="I635" s="242"/>
      <c r="K635" s="237"/>
    </row>
    <row r="636" spans="1:11">
      <c r="A636" s="238" t="s">
        <v>534</v>
      </c>
      <c r="B636" s="369" t="s">
        <v>538</v>
      </c>
      <c r="C636" s="369"/>
      <c r="D636" s="369"/>
      <c r="E636" s="369"/>
      <c r="F636" s="213" t="s">
        <v>209</v>
      </c>
      <c r="H636" s="242"/>
      <c r="I636" s="242"/>
      <c r="K636" s="237"/>
    </row>
    <row r="637" spans="1:11">
      <c r="A637" s="238"/>
      <c r="B637" s="240"/>
      <c r="C637" s="240"/>
      <c r="D637" s="386" t="s">
        <v>460</v>
      </c>
      <c r="E637" s="386"/>
      <c r="F637" s="212">
        <v>1</v>
      </c>
      <c r="H637" s="242"/>
      <c r="I637" s="242"/>
      <c r="K637" s="237"/>
    </row>
    <row r="638" spans="1:11">
      <c r="A638" s="238"/>
      <c r="B638" s="162"/>
      <c r="C638" s="162"/>
      <c r="D638" s="162"/>
      <c r="E638" s="162"/>
      <c r="F638" s="239"/>
      <c r="G638" s="240"/>
      <c r="H638" s="242"/>
      <c r="I638" s="242"/>
      <c r="K638" s="237"/>
    </row>
    <row r="639" spans="1:11">
      <c r="A639" s="238" t="s">
        <v>662</v>
      </c>
      <c r="B639" s="369" t="s">
        <v>572</v>
      </c>
      <c r="C639" s="369"/>
      <c r="D639" s="369"/>
      <c r="E639" s="369"/>
      <c r="F639" s="213" t="s">
        <v>209</v>
      </c>
      <c r="H639" s="242"/>
      <c r="I639" s="242"/>
      <c r="K639" s="237"/>
    </row>
    <row r="640" spans="1:11">
      <c r="A640" s="238"/>
      <c r="B640" s="240"/>
      <c r="C640" s="240"/>
      <c r="D640" s="386" t="s">
        <v>460</v>
      </c>
      <c r="E640" s="386"/>
      <c r="F640" s="212">
        <v>1</v>
      </c>
      <c r="H640" s="242"/>
      <c r="I640" s="242"/>
      <c r="K640" s="237"/>
    </row>
    <row r="641" spans="1:11">
      <c r="A641" s="238"/>
      <c r="B641" s="162"/>
      <c r="C641" s="162"/>
      <c r="D641" s="162"/>
      <c r="E641" s="162"/>
      <c r="F641" s="239"/>
      <c r="G641" s="240"/>
      <c r="H641" s="242"/>
      <c r="I641" s="242"/>
      <c r="K641" s="237"/>
    </row>
    <row r="642" spans="1:11">
      <c r="A642" s="238"/>
      <c r="B642" s="240"/>
      <c r="C642" s="240"/>
      <c r="D642" s="240"/>
      <c r="E642" s="240"/>
      <c r="F642" s="242"/>
      <c r="H642" s="242"/>
      <c r="I642" s="242"/>
      <c r="K642" s="237"/>
    </row>
    <row r="643" spans="1:11">
      <c r="A643" s="251" t="s">
        <v>183</v>
      </c>
      <c r="B643" s="373" t="s">
        <v>179</v>
      </c>
      <c r="C643" s="374"/>
      <c r="D643" s="374"/>
      <c r="E643" s="374"/>
      <c r="F643" s="374"/>
      <c r="G643" s="374"/>
      <c r="H643" s="374"/>
      <c r="I643" s="374"/>
      <c r="J643" s="374"/>
      <c r="K643" s="375"/>
    </row>
    <row r="644" spans="1:11">
      <c r="A644" s="238"/>
      <c r="B644" s="240"/>
      <c r="C644" s="240"/>
      <c r="D644" s="240"/>
      <c r="E644" s="240"/>
      <c r="F644" s="212"/>
      <c r="H644" s="242"/>
      <c r="I644" s="242"/>
      <c r="K644" s="237"/>
    </row>
    <row r="645" spans="1:11" ht="27" customHeight="1">
      <c r="A645" s="258" t="s">
        <v>184</v>
      </c>
      <c r="B645" s="372" t="s">
        <v>491</v>
      </c>
      <c r="C645" s="372"/>
      <c r="D645" s="372"/>
      <c r="E645" s="372"/>
      <c r="F645" s="213" t="s">
        <v>209</v>
      </c>
      <c r="H645" s="242"/>
      <c r="I645" s="242"/>
      <c r="K645" s="237"/>
    </row>
    <row r="646" spans="1:11">
      <c r="A646" s="238"/>
      <c r="B646" s="370" t="s">
        <v>490</v>
      </c>
      <c r="C646" s="371"/>
      <c r="D646" s="371"/>
      <c r="E646" s="371"/>
      <c r="F646" s="213">
        <v>1</v>
      </c>
      <c r="H646" s="242"/>
      <c r="I646" s="242"/>
      <c r="K646" s="237"/>
    </row>
    <row r="647" spans="1:11">
      <c r="A647" s="238"/>
      <c r="B647" s="240"/>
      <c r="C647" s="240"/>
      <c r="D647" s="240"/>
      <c r="E647" s="240"/>
      <c r="F647" s="212">
        <f>SUM(F646:F646)</f>
        <v>1</v>
      </c>
      <c r="H647" s="242"/>
      <c r="I647" s="242"/>
      <c r="K647" s="237"/>
    </row>
    <row r="648" spans="1:11">
      <c r="A648" s="238"/>
      <c r="B648" s="240"/>
      <c r="C648" s="240"/>
      <c r="D648" s="240"/>
      <c r="E648" s="240"/>
      <c r="F648" s="212"/>
      <c r="H648" s="242"/>
      <c r="I648" s="242"/>
      <c r="K648" s="237"/>
    </row>
    <row r="649" spans="1:11">
      <c r="A649" s="258" t="s">
        <v>185</v>
      </c>
      <c r="B649" s="372" t="s">
        <v>492</v>
      </c>
      <c r="C649" s="372"/>
      <c r="D649" s="372"/>
      <c r="E649" s="372"/>
      <c r="F649" s="213" t="s">
        <v>209</v>
      </c>
      <c r="H649" s="242"/>
      <c r="I649" s="242"/>
      <c r="K649" s="237"/>
    </row>
    <row r="650" spans="1:11">
      <c r="A650" s="238"/>
      <c r="B650" s="370" t="s">
        <v>493</v>
      </c>
      <c r="C650" s="371"/>
      <c r="D650" s="371"/>
      <c r="E650" s="371"/>
      <c r="F650" s="210">
        <v>2</v>
      </c>
      <c r="H650" s="242"/>
      <c r="I650" s="242"/>
      <c r="K650" s="237"/>
    </row>
    <row r="651" spans="1:11">
      <c r="A651" s="238"/>
      <c r="B651" s="370" t="s">
        <v>494</v>
      </c>
      <c r="C651" s="371"/>
      <c r="D651" s="371"/>
      <c r="E651" s="371"/>
      <c r="F651" s="210">
        <v>1</v>
      </c>
      <c r="H651" s="242"/>
      <c r="I651" s="242"/>
      <c r="K651" s="237"/>
    </row>
    <row r="652" spans="1:11">
      <c r="A652" s="238"/>
      <c r="B652" s="370" t="s">
        <v>495</v>
      </c>
      <c r="C652" s="371"/>
      <c r="D652" s="371"/>
      <c r="E652" s="371"/>
      <c r="F652" s="210">
        <v>1</v>
      </c>
      <c r="H652" s="242"/>
      <c r="I652" s="242"/>
      <c r="K652" s="237"/>
    </row>
    <row r="653" spans="1:11">
      <c r="A653" s="238"/>
      <c r="B653" s="370" t="s">
        <v>496</v>
      </c>
      <c r="C653" s="371"/>
      <c r="D653" s="371"/>
      <c r="E653" s="371"/>
      <c r="F653" s="210">
        <v>2</v>
      </c>
      <c r="H653" s="242"/>
      <c r="I653" s="242"/>
      <c r="K653" s="237"/>
    </row>
    <row r="654" spans="1:11">
      <c r="A654" s="238"/>
      <c r="B654" s="370" t="s">
        <v>497</v>
      </c>
      <c r="C654" s="371"/>
      <c r="D654" s="371"/>
      <c r="E654" s="371"/>
      <c r="F654" s="210">
        <v>1</v>
      </c>
      <c r="H654" s="242"/>
      <c r="I654" s="242"/>
      <c r="K654" s="237"/>
    </row>
    <row r="655" spans="1:11">
      <c r="A655" s="238"/>
      <c r="B655" s="370" t="s">
        <v>498</v>
      </c>
      <c r="C655" s="370"/>
      <c r="D655" s="370"/>
      <c r="E655" s="370"/>
      <c r="F655" s="210">
        <v>1</v>
      </c>
      <c r="H655" s="242"/>
      <c r="I655" s="242"/>
      <c r="K655" s="237"/>
    </row>
    <row r="656" spans="1:11">
      <c r="A656" s="238"/>
      <c r="B656" s="370" t="s">
        <v>499</v>
      </c>
      <c r="C656" s="370"/>
      <c r="D656" s="370"/>
      <c r="E656" s="370"/>
      <c r="F656" s="210">
        <v>1</v>
      </c>
      <c r="H656" s="242"/>
      <c r="I656" s="242"/>
      <c r="K656" s="237"/>
    </row>
    <row r="657" spans="1:11">
      <c r="A657" s="238"/>
      <c r="B657" s="370" t="s">
        <v>500</v>
      </c>
      <c r="C657" s="371"/>
      <c r="D657" s="371"/>
      <c r="E657" s="371"/>
      <c r="F657" s="210">
        <v>1</v>
      </c>
      <c r="H657" s="242"/>
      <c r="I657" s="242"/>
      <c r="K657" s="237"/>
    </row>
    <row r="658" spans="1:11">
      <c r="A658" s="238"/>
      <c r="B658" s="370" t="s">
        <v>501</v>
      </c>
      <c r="C658" s="371"/>
      <c r="D658" s="371"/>
      <c r="E658" s="371"/>
      <c r="F658" s="210">
        <v>1</v>
      </c>
      <c r="H658" s="242"/>
      <c r="I658" s="242"/>
      <c r="K658" s="237"/>
    </row>
    <row r="659" spans="1:11">
      <c r="A659" s="238"/>
      <c r="B659" s="370" t="s">
        <v>502</v>
      </c>
      <c r="C659" s="371"/>
      <c r="D659" s="371"/>
      <c r="E659" s="371"/>
      <c r="F659" s="210">
        <v>1</v>
      </c>
      <c r="H659" s="242"/>
      <c r="I659" s="242"/>
      <c r="K659" s="237"/>
    </row>
    <row r="660" spans="1:11">
      <c r="A660" s="238"/>
      <c r="B660" s="370" t="s">
        <v>503</v>
      </c>
      <c r="C660" s="371"/>
      <c r="D660" s="371"/>
      <c r="E660" s="371"/>
      <c r="F660" s="210">
        <v>1</v>
      </c>
      <c r="H660" s="242"/>
      <c r="I660" s="242"/>
      <c r="K660" s="237"/>
    </row>
    <row r="661" spans="1:11">
      <c r="A661" s="238"/>
      <c r="B661" s="240"/>
      <c r="C661" s="240"/>
      <c r="D661" s="240"/>
      <c r="E661" s="240"/>
      <c r="F661" s="212">
        <f>SUM(F650:F660)</f>
        <v>13</v>
      </c>
      <c r="H661" s="242"/>
      <c r="I661" s="242"/>
      <c r="K661" s="237"/>
    </row>
    <row r="662" spans="1:11">
      <c r="A662" s="238"/>
      <c r="B662" s="240"/>
      <c r="C662" s="240"/>
      <c r="D662" s="240"/>
      <c r="E662" s="240"/>
      <c r="F662" s="212"/>
      <c r="H662" s="242"/>
      <c r="I662" s="242"/>
      <c r="K662" s="237"/>
    </row>
    <row r="663" spans="1:11">
      <c r="A663" s="258" t="s">
        <v>186</v>
      </c>
      <c r="B663" s="372" t="s">
        <v>504</v>
      </c>
      <c r="C663" s="372"/>
      <c r="D663" s="372"/>
      <c r="E663" s="372"/>
      <c r="F663" s="213" t="s">
        <v>209</v>
      </c>
      <c r="G663" s="240"/>
      <c r="H663" s="242"/>
      <c r="I663" s="242"/>
      <c r="K663" s="237"/>
    </row>
    <row r="664" spans="1:11">
      <c r="A664" s="238"/>
      <c r="B664" s="370" t="s">
        <v>490</v>
      </c>
      <c r="C664" s="371"/>
      <c r="D664" s="371"/>
      <c r="E664" s="371"/>
      <c r="F664" s="213">
        <v>1</v>
      </c>
      <c r="H664" s="242"/>
      <c r="I664" s="242"/>
      <c r="K664" s="237"/>
    </row>
    <row r="665" spans="1:11">
      <c r="A665" s="238"/>
      <c r="B665" s="240"/>
      <c r="C665" s="240"/>
      <c r="D665" s="240"/>
      <c r="E665" s="240"/>
      <c r="F665" s="212">
        <f>SUM(F664:F664)</f>
        <v>1</v>
      </c>
      <c r="G665" s="240"/>
      <c r="H665" s="242"/>
      <c r="I665" s="242"/>
      <c r="K665" s="237"/>
    </row>
    <row r="666" spans="1:11">
      <c r="A666" s="238"/>
      <c r="B666" s="240"/>
      <c r="C666" s="240"/>
      <c r="D666" s="240"/>
      <c r="E666" s="240"/>
      <c r="F666" s="212"/>
      <c r="G666" s="240"/>
      <c r="H666" s="242"/>
      <c r="I666" s="242"/>
      <c r="K666" s="237"/>
    </row>
    <row r="667" spans="1:11">
      <c r="A667" s="258" t="s">
        <v>187</v>
      </c>
      <c r="B667" s="372" t="s">
        <v>506</v>
      </c>
      <c r="C667" s="372"/>
      <c r="D667" s="372"/>
      <c r="E667" s="372"/>
      <c r="F667" s="213" t="s">
        <v>209</v>
      </c>
      <c r="H667" s="242"/>
      <c r="I667" s="242"/>
      <c r="K667" s="237"/>
    </row>
    <row r="668" spans="1:11">
      <c r="A668" s="238"/>
      <c r="B668" s="370" t="s">
        <v>365</v>
      </c>
      <c r="C668" s="371"/>
      <c r="D668" s="371"/>
      <c r="E668" s="371"/>
      <c r="F668" s="210">
        <v>6</v>
      </c>
      <c r="H668" s="242"/>
      <c r="I668" s="242"/>
      <c r="K668" s="237"/>
    </row>
    <row r="669" spans="1:11">
      <c r="A669" s="238"/>
      <c r="B669" s="370" t="s">
        <v>367</v>
      </c>
      <c r="C669" s="371"/>
      <c r="D669" s="371"/>
      <c r="E669" s="371"/>
      <c r="F669" s="210">
        <v>4</v>
      </c>
      <c r="H669" s="242"/>
      <c r="I669" s="242"/>
      <c r="K669" s="237"/>
    </row>
    <row r="670" spans="1:11">
      <c r="A670" s="238"/>
      <c r="B670" s="370" t="s">
        <v>507</v>
      </c>
      <c r="C670" s="371"/>
      <c r="D670" s="371"/>
      <c r="E670" s="371"/>
      <c r="F670" s="210">
        <v>1</v>
      </c>
      <c r="H670" s="242"/>
      <c r="I670" s="242"/>
      <c r="K670" s="237"/>
    </row>
    <row r="671" spans="1:11">
      <c r="A671" s="238"/>
      <c r="B671" s="370" t="s">
        <v>368</v>
      </c>
      <c r="C671" s="371"/>
      <c r="D671" s="371"/>
      <c r="E671" s="371"/>
      <c r="F671" s="210">
        <v>1</v>
      </c>
      <c r="H671" s="242"/>
      <c r="I671" s="242"/>
      <c r="K671" s="237"/>
    </row>
    <row r="672" spans="1:11">
      <c r="A672" s="238"/>
      <c r="B672" s="371" t="s">
        <v>369</v>
      </c>
      <c r="C672" s="371"/>
      <c r="D672" s="371"/>
      <c r="E672" s="371"/>
      <c r="F672" s="210">
        <v>1</v>
      </c>
      <c r="H672" s="242"/>
      <c r="I672" s="242"/>
      <c r="K672" s="237"/>
    </row>
    <row r="673" spans="1:11">
      <c r="A673" s="238"/>
      <c r="B673" s="370" t="s">
        <v>400</v>
      </c>
      <c r="C673" s="371"/>
      <c r="D673" s="371"/>
      <c r="E673" s="371"/>
      <c r="F673" s="210">
        <v>2</v>
      </c>
      <c r="H673" s="242"/>
      <c r="I673" s="242"/>
      <c r="K673" s="237"/>
    </row>
    <row r="674" spans="1:11">
      <c r="A674" s="238"/>
      <c r="B674" s="370" t="s">
        <v>401</v>
      </c>
      <c r="C674" s="371"/>
      <c r="D674" s="371"/>
      <c r="E674" s="371"/>
      <c r="F674" s="210">
        <v>2</v>
      </c>
      <c r="H674" s="242"/>
      <c r="I674" s="242"/>
      <c r="K674" s="237"/>
    </row>
    <row r="675" spans="1:11">
      <c r="A675" s="238"/>
      <c r="B675" s="240"/>
      <c r="C675" s="240"/>
      <c r="D675" s="240"/>
      <c r="E675" s="240"/>
      <c r="F675" s="212">
        <f>SUM(F668:F674)</f>
        <v>17</v>
      </c>
      <c r="H675" s="242"/>
      <c r="I675" s="242"/>
      <c r="K675" s="237"/>
    </row>
    <row r="676" spans="1:11">
      <c r="A676" s="238"/>
      <c r="B676" s="240"/>
      <c r="C676" s="240"/>
      <c r="D676" s="240"/>
      <c r="E676" s="240"/>
      <c r="F676" s="212"/>
      <c r="H676" s="242"/>
      <c r="I676" s="242"/>
      <c r="K676" s="237"/>
    </row>
    <row r="677" spans="1:11">
      <c r="A677" s="258" t="s">
        <v>188</v>
      </c>
      <c r="B677" s="372" t="s">
        <v>505</v>
      </c>
      <c r="C677" s="372"/>
      <c r="D677" s="372"/>
      <c r="E677" s="372"/>
      <c r="F677" s="213" t="s">
        <v>209</v>
      </c>
      <c r="H677" s="242"/>
      <c r="I677" s="242"/>
      <c r="K677" s="237"/>
    </row>
    <row r="678" spans="1:11">
      <c r="A678" s="238"/>
      <c r="B678" s="370" t="s">
        <v>365</v>
      </c>
      <c r="C678" s="371"/>
      <c r="D678" s="371"/>
      <c r="E678" s="371"/>
      <c r="F678" s="210">
        <v>3</v>
      </c>
      <c r="H678" s="242"/>
      <c r="I678" s="242"/>
      <c r="K678" s="237"/>
    </row>
    <row r="679" spans="1:11">
      <c r="A679" s="238"/>
      <c r="B679" s="370" t="s">
        <v>367</v>
      </c>
      <c r="C679" s="371"/>
      <c r="D679" s="371"/>
      <c r="E679" s="371"/>
      <c r="F679" s="210">
        <v>6</v>
      </c>
      <c r="H679" s="242"/>
      <c r="I679" s="242"/>
      <c r="K679" s="237"/>
    </row>
    <row r="680" spans="1:11">
      <c r="A680" s="238"/>
      <c r="B680" s="370" t="s">
        <v>507</v>
      </c>
      <c r="C680" s="371"/>
      <c r="D680" s="371"/>
      <c r="E680" s="371"/>
      <c r="F680" s="210">
        <v>3</v>
      </c>
      <c r="H680" s="242"/>
      <c r="I680" s="242"/>
      <c r="K680" s="237"/>
    </row>
    <row r="681" spans="1:11">
      <c r="A681" s="238"/>
      <c r="B681" s="240"/>
      <c r="C681" s="240"/>
      <c r="D681" s="240"/>
      <c r="E681" s="240"/>
      <c r="F681" s="212">
        <f>SUM(F678:F680)</f>
        <v>12</v>
      </c>
      <c r="H681" s="242"/>
      <c r="I681" s="242"/>
      <c r="K681" s="237"/>
    </row>
    <row r="682" spans="1:11">
      <c r="A682" s="238"/>
      <c r="B682" s="240"/>
      <c r="C682" s="240"/>
      <c r="D682" s="240"/>
      <c r="E682" s="240"/>
      <c r="F682" s="212"/>
      <c r="H682" s="242"/>
      <c r="I682" s="242"/>
      <c r="K682" s="237"/>
    </row>
    <row r="683" spans="1:11">
      <c r="A683" s="258" t="s">
        <v>189</v>
      </c>
      <c r="B683" s="372" t="s">
        <v>508</v>
      </c>
      <c r="C683" s="372"/>
      <c r="D683" s="372"/>
      <c r="E683" s="372"/>
      <c r="F683" s="213" t="s">
        <v>209</v>
      </c>
      <c r="H683" s="242"/>
      <c r="I683" s="242"/>
      <c r="K683" s="237"/>
    </row>
    <row r="684" spans="1:11">
      <c r="A684" s="238"/>
      <c r="B684" s="370" t="s">
        <v>365</v>
      </c>
      <c r="C684" s="371"/>
      <c r="D684" s="371"/>
      <c r="E684" s="371"/>
      <c r="F684" s="210">
        <v>2</v>
      </c>
      <c r="H684" s="242"/>
      <c r="I684" s="242"/>
      <c r="K684" s="237"/>
    </row>
    <row r="685" spans="1:11">
      <c r="A685" s="238"/>
      <c r="B685" s="370" t="s">
        <v>367</v>
      </c>
      <c r="C685" s="371"/>
      <c r="D685" s="371"/>
      <c r="E685" s="371"/>
      <c r="F685" s="210">
        <v>2</v>
      </c>
      <c r="H685" s="242"/>
      <c r="I685" s="242"/>
      <c r="K685" s="237"/>
    </row>
    <row r="686" spans="1:11">
      <c r="A686" s="238"/>
      <c r="B686" s="370" t="s">
        <v>507</v>
      </c>
      <c r="C686" s="371"/>
      <c r="D686" s="371"/>
      <c r="E686" s="371"/>
      <c r="F686" s="210">
        <v>1</v>
      </c>
      <c r="H686" s="242"/>
      <c r="I686" s="242"/>
      <c r="K686" s="237"/>
    </row>
    <row r="687" spans="1:11">
      <c r="A687" s="238"/>
      <c r="B687" s="240"/>
      <c r="C687" s="240"/>
      <c r="D687" s="240"/>
      <c r="E687" s="240"/>
      <c r="F687" s="212">
        <f>SUM(F684:F686)</f>
        <v>5</v>
      </c>
      <c r="H687" s="242"/>
      <c r="I687" s="242"/>
      <c r="K687" s="237"/>
    </row>
    <row r="688" spans="1:11">
      <c r="A688" s="238"/>
      <c r="B688" s="240"/>
      <c r="C688" s="240"/>
      <c r="D688" s="240"/>
      <c r="E688" s="240"/>
      <c r="F688" s="212"/>
      <c r="H688" s="242"/>
      <c r="I688" s="242"/>
      <c r="K688" s="237"/>
    </row>
    <row r="689" spans="1:11">
      <c r="A689" s="258" t="s">
        <v>190</v>
      </c>
      <c r="B689" s="372" t="s">
        <v>573</v>
      </c>
      <c r="C689" s="372"/>
      <c r="D689" s="372"/>
      <c r="E689" s="372"/>
      <c r="F689" s="213" t="s">
        <v>209</v>
      </c>
      <c r="H689" s="242"/>
      <c r="I689" s="242"/>
      <c r="K689" s="237"/>
    </row>
    <row r="690" spans="1:11">
      <c r="A690" s="238"/>
      <c r="B690" s="370" t="s">
        <v>365</v>
      </c>
      <c r="C690" s="371"/>
      <c r="D690" s="371"/>
      <c r="E690" s="371"/>
      <c r="F690" s="210">
        <v>1</v>
      </c>
      <c r="H690" s="242"/>
      <c r="I690" s="242"/>
      <c r="K690" s="237"/>
    </row>
    <row r="691" spans="1:11">
      <c r="A691" s="238"/>
      <c r="B691" s="370" t="s">
        <v>367</v>
      </c>
      <c r="C691" s="371"/>
      <c r="D691" s="371"/>
      <c r="E691" s="371"/>
      <c r="F691" s="210">
        <v>1</v>
      </c>
      <c r="H691" s="242"/>
      <c r="I691" s="242"/>
      <c r="K691" s="237"/>
    </row>
    <row r="692" spans="1:11">
      <c r="A692" s="238"/>
      <c r="B692" s="370" t="s">
        <v>507</v>
      </c>
      <c r="C692" s="371"/>
      <c r="D692" s="371"/>
      <c r="E692" s="371"/>
      <c r="F692" s="210">
        <v>1</v>
      </c>
      <c r="H692" s="242"/>
      <c r="I692" s="242"/>
      <c r="K692" s="237"/>
    </row>
    <row r="693" spans="1:11">
      <c r="A693" s="238"/>
      <c r="B693" s="370" t="s">
        <v>368</v>
      </c>
      <c r="C693" s="370"/>
      <c r="D693" s="370"/>
      <c r="E693" s="370"/>
      <c r="F693" s="210">
        <v>1</v>
      </c>
      <c r="H693" s="242"/>
      <c r="I693" s="242"/>
      <c r="K693" s="237"/>
    </row>
    <row r="694" spans="1:11">
      <c r="A694" s="238"/>
      <c r="B694" s="371" t="s">
        <v>369</v>
      </c>
      <c r="C694" s="371"/>
      <c r="D694" s="371"/>
      <c r="E694" s="371"/>
      <c r="F694" s="210">
        <v>1</v>
      </c>
      <c r="H694" s="242"/>
      <c r="I694" s="242"/>
      <c r="K694" s="237"/>
    </row>
    <row r="695" spans="1:11">
      <c r="A695" s="238"/>
      <c r="B695" s="370" t="s">
        <v>401</v>
      </c>
      <c r="C695" s="370"/>
      <c r="D695" s="370"/>
      <c r="E695" s="370"/>
      <c r="F695" s="210">
        <v>1</v>
      </c>
      <c r="H695" s="242"/>
      <c r="I695" s="242"/>
      <c r="K695" s="237"/>
    </row>
    <row r="696" spans="1:11">
      <c r="A696" s="238"/>
      <c r="B696" s="240"/>
      <c r="C696" s="240"/>
      <c r="D696" s="240"/>
      <c r="E696" s="240"/>
      <c r="F696" s="212">
        <f>SUM(F690:F695)</f>
        <v>6</v>
      </c>
      <c r="H696" s="242"/>
      <c r="I696" s="242"/>
      <c r="K696" s="237"/>
    </row>
    <row r="697" spans="1:11">
      <c r="A697" s="238"/>
      <c r="B697" s="240"/>
      <c r="C697" s="240"/>
      <c r="D697" s="240"/>
      <c r="E697" s="240"/>
      <c r="F697" s="212"/>
      <c r="H697" s="242"/>
      <c r="I697" s="242"/>
      <c r="K697" s="237"/>
    </row>
    <row r="698" spans="1:11">
      <c r="A698" s="258" t="s">
        <v>191</v>
      </c>
      <c r="B698" s="372" t="s">
        <v>509</v>
      </c>
      <c r="C698" s="372"/>
      <c r="D698" s="372"/>
      <c r="E698" s="372"/>
      <c r="F698" s="213" t="s">
        <v>209</v>
      </c>
      <c r="H698" s="242"/>
      <c r="I698" s="242"/>
      <c r="K698" s="237"/>
    </row>
    <row r="699" spans="1:11">
      <c r="A699" s="238"/>
      <c r="B699" s="370" t="s">
        <v>365</v>
      </c>
      <c r="C699" s="371"/>
      <c r="D699" s="371"/>
      <c r="E699" s="371"/>
      <c r="F699" s="210">
        <v>1</v>
      </c>
      <c r="H699" s="242"/>
      <c r="I699" s="242"/>
      <c r="K699" s="237"/>
    </row>
    <row r="700" spans="1:11">
      <c r="A700" s="238"/>
      <c r="B700" s="370" t="s">
        <v>367</v>
      </c>
      <c r="C700" s="371"/>
      <c r="D700" s="371"/>
      <c r="E700" s="371"/>
      <c r="F700" s="210">
        <v>1</v>
      </c>
      <c r="H700" s="242"/>
      <c r="I700" s="242"/>
      <c r="K700" s="237"/>
    </row>
    <row r="701" spans="1:11">
      <c r="A701" s="238"/>
      <c r="B701" s="370" t="s">
        <v>507</v>
      </c>
      <c r="C701" s="371"/>
      <c r="D701" s="371"/>
      <c r="E701" s="371"/>
      <c r="F701" s="210">
        <v>1</v>
      </c>
      <c r="H701" s="242"/>
      <c r="I701" s="242"/>
      <c r="K701" s="237"/>
    </row>
    <row r="702" spans="1:11">
      <c r="A702" s="238"/>
      <c r="B702" s="240"/>
      <c r="C702" s="240"/>
      <c r="D702" s="240"/>
      <c r="E702" s="240"/>
      <c r="F702" s="212">
        <f>SUM(F699:F701)</f>
        <v>3</v>
      </c>
      <c r="H702" s="242"/>
      <c r="I702" s="242"/>
      <c r="K702" s="237"/>
    </row>
    <row r="703" spans="1:11">
      <c r="A703" s="238"/>
      <c r="B703" s="240"/>
      <c r="C703" s="240"/>
      <c r="D703" s="240"/>
      <c r="E703" s="240"/>
      <c r="F703" s="212"/>
      <c r="H703" s="242"/>
      <c r="I703" s="242"/>
      <c r="K703" s="237"/>
    </row>
    <row r="704" spans="1:11">
      <c r="A704" s="258" t="s">
        <v>192</v>
      </c>
      <c r="B704" s="372" t="s">
        <v>275</v>
      </c>
      <c r="C704" s="372"/>
      <c r="D704" s="372"/>
      <c r="E704" s="372"/>
      <c r="F704" s="213" t="s">
        <v>209</v>
      </c>
      <c r="H704" s="242"/>
      <c r="I704" s="242"/>
      <c r="K704" s="237"/>
    </row>
    <row r="705" spans="1:11">
      <c r="A705" s="238"/>
      <c r="B705" s="370" t="s">
        <v>507</v>
      </c>
      <c r="C705" s="371"/>
      <c r="D705" s="371"/>
      <c r="E705" s="371"/>
      <c r="F705" s="210">
        <v>1</v>
      </c>
      <c r="H705" s="242"/>
      <c r="I705" s="242"/>
      <c r="K705" s="237"/>
    </row>
    <row r="706" spans="1:11">
      <c r="A706" s="238"/>
      <c r="B706" s="240"/>
      <c r="C706" s="240"/>
      <c r="D706" s="240"/>
      <c r="E706" s="240"/>
      <c r="F706" s="212">
        <f>SUM(F705:F705)</f>
        <v>1</v>
      </c>
      <c r="H706" s="242"/>
      <c r="I706" s="242"/>
      <c r="K706" s="237"/>
    </row>
    <row r="707" spans="1:11">
      <c r="A707" s="238"/>
      <c r="B707" s="240"/>
      <c r="C707" s="240"/>
      <c r="D707" s="240"/>
      <c r="E707" s="240"/>
      <c r="F707" s="212"/>
      <c r="H707" s="242"/>
      <c r="I707" s="242"/>
      <c r="K707" s="237"/>
    </row>
    <row r="708" spans="1:11">
      <c r="A708" s="251" t="s">
        <v>194</v>
      </c>
      <c r="B708" s="373" t="s">
        <v>193</v>
      </c>
      <c r="C708" s="374"/>
      <c r="D708" s="374"/>
      <c r="E708" s="374"/>
      <c r="F708" s="374"/>
      <c r="G708" s="374"/>
      <c r="H708" s="374"/>
      <c r="I708" s="374"/>
      <c r="J708" s="374"/>
      <c r="K708" s="375"/>
    </row>
    <row r="709" spans="1:11">
      <c r="A709" s="238"/>
      <c r="B709" s="240"/>
      <c r="C709" s="240"/>
      <c r="D709" s="240"/>
      <c r="E709" s="240"/>
      <c r="F709" s="212"/>
      <c r="H709" s="242"/>
      <c r="I709" s="242"/>
      <c r="K709" s="237"/>
    </row>
    <row r="710" spans="1:11">
      <c r="A710" s="238" t="s">
        <v>195</v>
      </c>
      <c r="B710" s="369" t="s">
        <v>510</v>
      </c>
      <c r="C710" s="369"/>
      <c r="D710" s="369"/>
      <c r="E710" s="369"/>
      <c r="F710" s="213" t="s">
        <v>209</v>
      </c>
      <c r="H710" s="242"/>
      <c r="I710" s="242"/>
      <c r="K710" s="237"/>
    </row>
    <row r="711" spans="1:11">
      <c r="A711" s="238"/>
      <c r="B711" s="370" t="s">
        <v>490</v>
      </c>
      <c r="C711" s="371"/>
      <c r="D711" s="371"/>
      <c r="E711" s="371"/>
      <c r="F711" s="213">
        <v>1</v>
      </c>
      <c r="H711" s="242"/>
      <c r="I711" s="242"/>
      <c r="K711" s="237"/>
    </row>
    <row r="712" spans="1:11">
      <c r="A712" s="238"/>
      <c r="B712" s="370"/>
      <c r="C712" s="370"/>
      <c r="D712" s="370"/>
      <c r="E712" s="370"/>
      <c r="F712" s="242">
        <f>SUM(F711:F711)</f>
        <v>1</v>
      </c>
      <c r="H712" s="242"/>
      <c r="I712" s="242"/>
      <c r="K712" s="237"/>
    </row>
    <row r="713" spans="1:11">
      <c r="A713" s="238"/>
      <c r="B713" s="240"/>
      <c r="C713" s="240"/>
      <c r="D713" s="240"/>
      <c r="E713" s="240"/>
      <c r="F713" s="212"/>
      <c r="H713" s="242"/>
      <c r="I713" s="242"/>
      <c r="K713" s="237"/>
    </row>
    <row r="714" spans="1:11">
      <c r="A714" s="258" t="s">
        <v>196</v>
      </c>
      <c r="B714" s="372" t="s">
        <v>594</v>
      </c>
      <c r="C714" s="372"/>
      <c r="D714" s="372"/>
      <c r="E714" s="372"/>
      <c r="F714" s="213" t="s">
        <v>209</v>
      </c>
      <c r="G714" s="240"/>
      <c r="H714" s="242"/>
      <c r="I714" s="242"/>
      <c r="K714" s="237"/>
    </row>
    <row r="715" spans="1:11">
      <c r="A715" s="238"/>
      <c r="B715" s="370" t="s">
        <v>365</v>
      </c>
      <c r="C715" s="371"/>
      <c r="D715" s="371"/>
      <c r="E715" s="371"/>
      <c r="F715" s="210">
        <v>6</v>
      </c>
      <c r="H715" s="242"/>
      <c r="I715" s="242"/>
      <c r="K715" s="237"/>
    </row>
    <row r="716" spans="1:11">
      <c r="A716" s="238"/>
      <c r="B716" s="370" t="s">
        <v>367</v>
      </c>
      <c r="C716" s="371"/>
      <c r="D716" s="371"/>
      <c r="E716" s="371"/>
      <c r="F716" s="210">
        <v>3</v>
      </c>
      <c r="H716" s="242"/>
      <c r="I716" s="242"/>
      <c r="K716" s="237"/>
    </row>
    <row r="717" spans="1:11">
      <c r="A717" s="238"/>
      <c r="B717" s="370" t="s">
        <v>507</v>
      </c>
      <c r="C717" s="371"/>
      <c r="D717" s="371"/>
      <c r="E717" s="371"/>
      <c r="F717" s="210">
        <v>3</v>
      </c>
      <c r="H717" s="242"/>
      <c r="I717" s="242"/>
      <c r="K717" s="237"/>
    </row>
    <row r="718" spans="1:11">
      <c r="A718" s="238"/>
      <c r="B718" s="240"/>
      <c r="C718" s="240"/>
      <c r="D718" s="240"/>
      <c r="E718" s="240"/>
      <c r="F718" s="212">
        <f>SUM(F715:F717)</f>
        <v>12</v>
      </c>
      <c r="G718" s="240"/>
      <c r="H718" s="242"/>
      <c r="I718" s="242"/>
      <c r="K718" s="237"/>
    </row>
    <row r="719" spans="1:11">
      <c r="A719" s="238"/>
      <c r="B719" s="240"/>
      <c r="C719" s="240"/>
      <c r="D719" s="240"/>
      <c r="E719" s="240"/>
      <c r="F719" s="212"/>
      <c r="G719" s="240"/>
      <c r="H719" s="242"/>
      <c r="I719" s="242"/>
      <c r="K719" s="237"/>
    </row>
    <row r="720" spans="1:11">
      <c r="A720" s="258" t="s">
        <v>481</v>
      </c>
      <c r="B720" s="372" t="s">
        <v>593</v>
      </c>
      <c r="C720" s="372"/>
      <c r="D720" s="372"/>
      <c r="E720" s="372"/>
      <c r="F720" s="213" t="s">
        <v>209</v>
      </c>
      <c r="H720" s="242"/>
      <c r="I720" s="242"/>
      <c r="K720" s="237"/>
    </row>
    <row r="721" spans="1:11">
      <c r="A721" s="238"/>
      <c r="B721" s="370" t="s">
        <v>365</v>
      </c>
      <c r="C721" s="371"/>
      <c r="D721" s="371"/>
      <c r="E721" s="371"/>
      <c r="F721" s="210">
        <v>1</v>
      </c>
      <c r="H721" s="242"/>
      <c r="I721" s="242"/>
      <c r="K721" s="237"/>
    </row>
    <row r="722" spans="1:11">
      <c r="A722" s="238"/>
      <c r="B722" s="370" t="s">
        <v>367</v>
      </c>
      <c r="C722" s="371"/>
      <c r="D722" s="371"/>
      <c r="E722" s="371"/>
      <c r="F722" s="210">
        <v>1</v>
      </c>
      <c r="H722" s="242"/>
      <c r="I722" s="242"/>
      <c r="K722" s="237"/>
    </row>
    <row r="723" spans="1:11">
      <c r="A723" s="238"/>
      <c r="B723" s="370" t="s">
        <v>507</v>
      </c>
      <c r="C723" s="371"/>
      <c r="D723" s="371"/>
      <c r="E723" s="371"/>
      <c r="F723" s="210">
        <v>1</v>
      </c>
      <c r="H723" s="242"/>
      <c r="I723" s="242"/>
      <c r="K723" s="237"/>
    </row>
    <row r="724" spans="1:11">
      <c r="A724" s="238"/>
      <c r="B724" s="370" t="s">
        <v>368</v>
      </c>
      <c r="C724" s="371"/>
      <c r="D724" s="371"/>
      <c r="E724" s="371"/>
      <c r="F724" s="210">
        <v>1</v>
      </c>
      <c r="H724" s="242"/>
      <c r="I724" s="242"/>
      <c r="K724" s="237"/>
    </row>
    <row r="725" spans="1:11">
      <c r="A725" s="238"/>
      <c r="B725" s="371" t="s">
        <v>369</v>
      </c>
      <c r="C725" s="371"/>
      <c r="D725" s="371"/>
      <c r="E725" s="371"/>
      <c r="F725" s="210">
        <v>1</v>
      </c>
      <c r="H725" s="242"/>
      <c r="I725" s="242"/>
      <c r="K725" s="237"/>
    </row>
    <row r="726" spans="1:11">
      <c r="A726" s="238"/>
      <c r="B726" s="370" t="s">
        <v>401</v>
      </c>
      <c r="C726" s="371"/>
      <c r="D726" s="371"/>
      <c r="E726" s="371"/>
      <c r="F726" s="210">
        <v>1</v>
      </c>
      <c r="H726" s="242"/>
      <c r="I726" s="242"/>
      <c r="K726" s="237"/>
    </row>
    <row r="727" spans="1:11">
      <c r="A727" s="238"/>
      <c r="B727" s="240"/>
      <c r="C727" s="240"/>
      <c r="D727" s="240"/>
      <c r="E727" s="240"/>
      <c r="F727" s="212">
        <f>SUM(F721:F726)</f>
        <v>6</v>
      </c>
      <c r="H727" s="242"/>
      <c r="I727" s="242"/>
      <c r="K727" s="237"/>
    </row>
    <row r="728" spans="1:11">
      <c r="A728" s="238"/>
      <c r="B728" s="240"/>
      <c r="C728" s="240"/>
      <c r="D728" s="240"/>
      <c r="E728" s="240"/>
      <c r="F728" s="212"/>
      <c r="H728" s="242"/>
      <c r="I728" s="242"/>
      <c r="K728" s="237"/>
    </row>
    <row r="729" spans="1:11">
      <c r="A729" s="258" t="s">
        <v>482</v>
      </c>
      <c r="B729" s="372" t="s">
        <v>511</v>
      </c>
      <c r="C729" s="372"/>
      <c r="D729" s="372"/>
      <c r="E729" s="372"/>
      <c r="F729" s="213" t="s">
        <v>209</v>
      </c>
      <c r="H729" s="242"/>
      <c r="I729" s="242"/>
      <c r="K729" s="237"/>
    </row>
    <row r="730" spans="1:11">
      <c r="A730" s="238"/>
      <c r="B730" s="370" t="s">
        <v>365</v>
      </c>
      <c r="C730" s="371"/>
      <c r="D730" s="371"/>
      <c r="E730" s="371"/>
      <c r="F730" s="210">
        <v>6</v>
      </c>
      <c r="H730" s="242"/>
      <c r="I730" s="242"/>
      <c r="K730" s="237"/>
    </row>
    <row r="731" spans="1:11">
      <c r="A731" s="238"/>
      <c r="B731" s="370" t="s">
        <v>367</v>
      </c>
      <c r="C731" s="371"/>
      <c r="D731" s="371"/>
      <c r="E731" s="371"/>
      <c r="F731" s="210">
        <v>4</v>
      </c>
      <c r="H731" s="242"/>
      <c r="I731" s="242"/>
      <c r="K731" s="237"/>
    </row>
    <row r="732" spans="1:11">
      <c r="A732" s="238"/>
      <c r="B732" s="370" t="s">
        <v>507</v>
      </c>
      <c r="C732" s="371"/>
      <c r="D732" s="371"/>
      <c r="E732" s="371"/>
      <c r="F732" s="210">
        <v>1</v>
      </c>
      <c r="H732" s="242"/>
      <c r="I732" s="242"/>
      <c r="K732" s="237"/>
    </row>
    <row r="733" spans="1:11">
      <c r="A733" s="238"/>
      <c r="B733" s="370" t="s">
        <v>368</v>
      </c>
      <c r="C733" s="371"/>
      <c r="D733" s="371"/>
      <c r="E733" s="371"/>
      <c r="F733" s="210">
        <v>1</v>
      </c>
      <c r="H733" s="242"/>
      <c r="I733" s="242"/>
      <c r="K733" s="237"/>
    </row>
    <row r="734" spans="1:11">
      <c r="A734" s="238"/>
      <c r="B734" s="371" t="s">
        <v>369</v>
      </c>
      <c r="C734" s="371"/>
      <c r="D734" s="371"/>
      <c r="E734" s="371"/>
      <c r="F734" s="210">
        <v>1</v>
      </c>
      <c r="H734" s="242"/>
      <c r="I734" s="242"/>
      <c r="K734" s="237"/>
    </row>
    <row r="735" spans="1:11">
      <c r="A735" s="238"/>
      <c r="B735" s="370" t="s">
        <v>400</v>
      </c>
      <c r="C735" s="371"/>
      <c r="D735" s="371"/>
      <c r="E735" s="371"/>
      <c r="F735" s="210">
        <v>2</v>
      </c>
      <c r="H735" s="242"/>
      <c r="I735" s="242"/>
      <c r="K735" s="237"/>
    </row>
    <row r="736" spans="1:11">
      <c r="A736" s="238"/>
      <c r="B736" s="370" t="s">
        <v>401</v>
      </c>
      <c r="C736" s="371"/>
      <c r="D736" s="371"/>
      <c r="E736" s="371"/>
      <c r="F736" s="210">
        <v>2</v>
      </c>
      <c r="H736" s="242"/>
      <c r="I736" s="242"/>
      <c r="K736" s="237"/>
    </row>
    <row r="737" spans="1:11">
      <c r="A737" s="238"/>
      <c r="B737" s="240"/>
      <c r="C737" s="240"/>
      <c r="D737" s="240"/>
      <c r="E737" s="240"/>
      <c r="F737" s="212">
        <f>SUM(F730:F736)</f>
        <v>17</v>
      </c>
      <c r="H737" s="242"/>
      <c r="I737" s="242"/>
      <c r="K737" s="237"/>
    </row>
    <row r="738" spans="1:11">
      <c r="A738" s="238"/>
      <c r="B738" s="240"/>
      <c r="C738" s="240"/>
      <c r="D738" s="240"/>
      <c r="E738" s="240"/>
      <c r="F738" s="212"/>
      <c r="H738" s="242"/>
      <c r="I738" s="242"/>
      <c r="K738" s="237"/>
    </row>
    <row r="739" spans="1:11">
      <c r="A739" s="258" t="s">
        <v>483</v>
      </c>
      <c r="B739" s="372" t="s">
        <v>273</v>
      </c>
      <c r="C739" s="372"/>
      <c r="D739" s="372"/>
      <c r="E739" s="372"/>
      <c r="F739" s="213" t="s">
        <v>209</v>
      </c>
      <c r="H739" s="242"/>
      <c r="I739" s="242"/>
      <c r="K739" s="237"/>
    </row>
    <row r="740" spans="1:11">
      <c r="A740" s="238"/>
      <c r="B740" s="370" t="s">
        <v>507</v>
      </c>
      <c r="C740" s="371"/>
      <c r="D740" s="371"/>
      <c r="E740" s="371"/>
      <c r="F740" s="210">
        <v>1</v>
      </c>
      <c r="H740" s="242"/>
      <c r="I740" s="242"/>
      <c r="K740" s="237"/>
    </row>
    <row r="741" spans="1:11">
      <c r="A741" s="238"/>
      <c r="B741" s="240"/>
      <c r="C741" s="240"/>
      <c r="D741" s="240"/>
      <c r="E741" s="240"/>
      <c r="F741" s="212">
        <f>SUM(F740:F740)</f>
        <v>1</v>
      </c>
      <c r="H741" s="242"/>
      <c r="I741" s="242"/>
      <c r="K741" s="237"/>
    </row>
    <row r="742" spans="1:11">
      <c r="A742" s="238"/>
      <c r="B742" s="240"/>
      <c r="C742" s="240"/>
      <c r="D742" s="240"/>
      <c r="E742" s="240"/>
      <c r="F742" s="212"/>
      <c r="H742" s="242"/>
      <c r="I742" s="242"/>
      <c r="K742" s="237"/>
    </row>
    <row r="743" spans="1:11">
      <c r="A743" s="251" t="s">
        <v>198</v>
      </c>
      <c r="B743" s="373" t="s">
        <v>140</v>
      </c>
      <c r="C743" s="374"/>
      <c r="D743" s="374"/>
      <c r="E743" s="374"/>
      <c r="F743" s="374"/>
      <c r="G743" s="374"/>
      <c r="H743" s="374"/>
      <c r="I743" s="374"/>
      <c r="J743" s="374"/>
      <c r="K743" s="375"/>
    </row>
    <row r="744" spans="1:11" s="150" customFormat="1">
      <c r="A744" s="291" t="s">
        <v>199</v>
      </c>
      <c r="B744" s="385" t="s">
        <v>277</v>
      </c>
      <c r="C744" s="385"/>
      <c r="D744" s="385"/>
      <c r="E744" s="385"/>
      <c r="F744" s="248" t="s">
        <v>59</v>
      </c>
      <c r="K744" s="292"/>
    </row>
    <row r="745" spans="1:11" s="150" customFormat="1">
      <c r="A745" s="291"/>
      <c r="B745" s="384" t="s">
        <v>276</v>
      </c>
      <c r="C745" s="384"/>
      <c r="D745" s="384"/>
      <c r="E745" s="384"/>
      <c r="F745" s="293">
        <f>H422</f>
        <v>76.527499999999989</v>
      </c>
      <c r="K745" s="292"/>
    </row>
    <row r="746" spans="1:11" s="150" customFormat="1">
      <c r="A746" s="291"/>
      <c r="B746" s="384" t="s">
        <v>278</v>
      </c>
      <c r="C746" s="384"/>
      <c r="D746" s="384"/>
      <c r="E746" s="384"/>
      <c r="F746" s="294">
        <f>H459</f>
        <v>305.13830000000002</v>
      </c>
      <c r="K746" s="292"/>
    </row>
    <row r="747" spans="1:11" s="150" customFormat="1">
      <c r="A747" s="291"/>
      <c r="D747" s="386" t="s">
        <v>279</v>
      </c>
      <c r="E747" s="386"/>
      <c r="F747" s="295">
        <f>SUM(F745:F746)</f>
        <v>381.66579999999999</v>
      </c>
      <c r="K747" s="292"/>
    </row>
    <row r="748" spans="1:11" s="150" customFormat="1">
      <c r="A748" s="291"/>
      <c r="K748" s="292"/>
    </row>
    <row r="749" spans="1:11" s="150" customFormat="1">
      <c r="A749" s="291" t="s">
        <v>200</v>
      </c>
      <c r="B749" s="384" t="s">
        <v>280</v>
      </c>
      <c r="C749" s="384"/>
      <c r="D749" s="384"/>
      <c r="E749" s="384"/>
      <c r="F749" s="248" t="s">
        <v>59</v>
      </c>
      <c r="K749" s="292"/>
    </row>
    <row r="750" spans="1:11" s="150" customFormat="1">
      <c r="A750" s="291"/>
      <c r="B750" s="384" t="s">
        <v>281</v>
      </c>
      <c r="C750" s="384"/>
      <c r="D750" s="384"/>
      <c r="E750" s="384"/>
      <c r="F750" s="295">
        <f>F747</f>
        <v>381.66579999999999</v>
      </c>
      <c r="K750" s="292"/>
    </row>
    <row r="751" spans="1:11" s="150" customFormat="1">
      <c r="A751" s="291"/>
      <c r="K751" s="292"/>
    </row>
    <row r="752" spans="1:11" s="150" customFormat="1" ht="29.25" customHeight="1">
      <c r="A752" s="291" t="s">
        <v>201</v>
      </c>
      <c r="B752" s="384" t="s">
        <v>282</v>
      </c>
      <c r="C752" s="384"/>
      <c r="D752" s="384"/>
      <c r="E752" s="384"/>
      <c r="F752" s="248" t="s">
        <v>64</v>
      </c>
      <c r="G752" s="248" t="s">
        <v>67</v>
      </c>
      <c r="H752" s="248" t="s">
        <v>121</v>
      </c>
      <c r="I752" s="248"/>
      <c r="J752" s="248" t="s">
        <v>71</v>
      </c>
      <c r="K752" s="296" t="s">
        <v>59</v>
      </c>
    </row>
    <row r="753" spans="1:12" s="150" customFormat="1">
      <c r="A753" s="291"/>
      <c r="B753" s="386" t="s">
        <v>407</v>
      </c>
      <c r="C753" s="386"/>
      <c r="D753" s="386"/>
      <c r="E753" s="386"/>
      <c r="F753" s="293">
        <v>0.8</v>
      </c>
      <c r="G753" s="293">
        <v>2.1</v>
      </c>
      <c r="H753" s="293">
        <v>2</v>
      </c>
      <c r="I753" s="293"/>
      <c r="J753" s="293">
        <v>5</v>
      </c>
      <c r="K753" s="297">
        <f>F753*G753*H753*J753</f>
        <v>16.8</v>
      </c>
    </row>
    <row r="754" spans="1:12" s="150" customFormat="1">
      <c r="A754" s="291"/>
      <c r="J754" s="298" t="s">
        <v>61</v>
      </c>
      <c r="K754" s="299">
        <f>SUM(K753:K753)</f>
        <v>16.8</v>
      </c>
    </row>
    <row r="755" spans="1:12" s="150" customFormat="1">
      <c r="A755" s="291"/>
      <c r="K755" s="292"/>
    </row>
    <row r="756" spans="1:12" s="150" customFormat="1" ht="30" customHeight="1">
      <c r="A756" s="291" t="s">
        <v>202</v>
      </c>
      <c r="B756" s="384" t="s">
        <v>284</v>
      </c>
      <c r="C756" s="384"/>
      <c r="D756" s="384"/>
      <c r="E756" s="384"/>
      <c r="F756" s="248" t="s">
        <v>64</v>
      </c>
      <c r="G756" s="248" t="s">
        <v>67</v>
      </c>
      <c r="H756" s="248" t="s">
        <v>121</v>
      </c>
      <c r="I756" s="248"/>
      <c r="J756" s="248" t="s">
        <v>71</v>
      </c>
      <c r="K756" s="296" t="s">
        <v>59</v>
      </c>
    </row>
    <row r="757" spans="1:12" s="150" customFormat="1">
      <c r="A757" s="291"/>
      <c r="B757" s="386" t="s">
        <v>413</v>
      </c>
      <c r="C757" s="386"/>
      <c r="D757" s="386"/>
      <c r="E757" s="386"/>
      <c r="F757" s="293">
        <v>3.6</v>
      </c>
      <c r="G757" s="293">
        <v>2.2999999999999998</v>
      </c>
      <c r="H757" s="293">
        <v>2</v>
      </c>
      <c r="I757" s="293"/>
      <c r="J757" s="293">
        <v>2</v>
      </c>
      <c r="K757" s="297">
        <f>F757*G757*H757*J757</f>
        <v>33.119999999999997</v>
      </c>
    </row>
    <row r="758" spans="1:12">
      <c r="A758" s="238"/>
      <c r="B758" s="370" t="s">
        <v>587</v>
      </c>
      <c r="C758" s="370"/>
      <c r="D758" s="370"/>
      <c r="E758" s="370"/>
      <c r="F758" s="236">
        <v>1.5</v>
      </c>
      <c r="G758" s="210">
        <v>2.1</v>
      </c>
      <c r="H758" s="210">
        <v>1</v>
      </c>
      <c r="I758" s="210"/>
      <c r="J758" s="293">
        <v>2</v>
      </c>
      <c r="K758" s="297">
        <f>F758*G758*H758*J758</f>
        <v>6.3000000000000007</v>
      </c>
    </row>
    <row r="759" spans="1:12" s="150" customFormat="1">
      <c r="A759" s="291"/>
      <c r="B759" s="248"/>
      <c r="C759" s="248"/>
      <c r="D759" s="248"/>
      <c r="E759" s="248"/>
      <c r="F759" s="293"/>
      <c r="G759" s="293"/>
      <c r="H759" s="293"/>
      <c r="I759" s="293"/>
      <c r="J759" s="293"/>
      <c r="K759" s="297"/>
    </row>
    <row r="760" spans="1:12" s="150" customFormat="1">
      <c r="A760" s="291"/>
      <c r="J760" s="298" t="s">
        <v>61</v>
      </c>
      <c r="K760" s="299">
        <f>SUM(K757:K758)</f>
        <v>39.42</v>
      </c>
    </row>
    <row r="761" spans="1:12" s="150" customFormat="1">
      <c r="A761" s="291"/>
      <c r="K761" s="292"/>
    </row>
    <row r="762" spans="1:12" s="150" customFormat="1">
      <c r="A762" s="251" t="s">
        <v>203</v>
      </c>
      <c r="B762" s="373" t="s">
        <v>146</v>
      </c>
      <c r="C762" s="374"/>
      <c r="D762" s="374"/>
      <c r="E762" s="374"/>
      <c r="F762" s="374"/>
      <c r="G762" s="374"/>
      <c r="H762" s="374"/>
      <c r="I762" s="374"/>
      <c r="J762" s="374"/>
      <c r="K762" s="375"/>
    </row>
    <row r="763" spans="1:12">
      <c r="A763" s="238"/>
      <c r="B763" s="371"/>
      <c r="C763" s="371"/>
      <c r="D763" s="371"/>
      <c r="E763" s="371"/>
      <c r="J763" s="300"/>
      <c r="K763" s="237"/>
    </row>
    <row r="764" spans="1:12">
      <c r="A764" s="301" t="s">
        <v>204</v>
      </c>
      <c r="B764" s="412" t="s">
        <v>210</v>
      </c>
      <c r="C764" s="412"/>
      <c r="D764" s="412"/>
      <c r="E764" s="412"/>
      <c r="F764" s="162"/>
      <c r="H764" s="303" t="s">
        <v>59</v>
      </c>
      <c r="I764" s="303"/>
      <c r="J764" s="300"/>
      <c r="K764" s="237"/>
    </row>
    <row r="765" spans="1:12">
      <c r="A765" s="238"/>
      <c r="B765" s="412" t="s">
        <v>417</v>
      </c>
      <c r="C765" s="412"/>
      <c r="D765" s="412"/>
      <c r="E765" s="412"/>
      <c r="F765" s="304"/>
      <c r="G765" s="302" t="s">
        <v>582</v>
      </c>
      <c r="H765" s="210">
        <f>F7</f>
        <v>123.23</v>
      </c>
      <c r="I765" s="210"/>
      <c r="J765" s="300"/>
      <c r="K765" s="237"/>
      <c r="L765" s="151"/>
    </row>
    <row r="766" spans="1:12">
      <c r="A766" s="238"/>
      <c r="B766" s="412"/>
      <c r="C766" s="412"/>
      <c r="D766" s="412"/>
      <c r="E766" s="412"/>
      <c r="H766" s="304"/>
      <c r="I766" s="304"/>
      <c r="K766" s="237"/>
    </row>
    <row r="767" spans="1:12">
      <c r="A767" s="238"/>
      <c r="B767" s="369"/>
      <c r="C767" s="369"/>
      <c r="D767" s="369"/>
      <c r="E767" s="369"/>
      <c r="G767" s="305" t="s">
        <v>414</v>
      </c>
      <c r="H767" s="306">
        <f>SUM(H765:H765)</f>
        <v>123.23</v>
      </c>
      <c r="I767" s="306"/>
      <c r="K767" s="237"/>
    </row>
    <row r="768" spans="1:12">
      <c r="A768" s="238"/>
      <c r="B768" s="235"/>
      <c r="C768" s="235"/>
      <c r="D768" s="235"/>
      <c r="E768" s="235"/>
      <c r="G768" s="305"/>
      <c r="H768" s="306"/>
      <c r="I768" s="306"/>
      <c r="K768" s="237"/>
    </row>
    <row r="769" spans="1:11">
      <c r="A769" s="238"/>
      <c r="B769" s="235"/>
      <c r="C769" s="235"/>
      <c r="D769" s="235"/>
      <c r="E769" s="235"/>
      <c r="G769" s="305"/>
      <c r="H769" s="306"/>
      <c r="I769" s="306"/>
      <c r="K769" s="237"/>
    </row>
    <row r="770" spans="1:11">
      <c r="A770" s="238"/>
      <c r="B770" s="235"/>
      <c r="C770" s="235"/>
      <c r="D770" s="235"/>
      <c r="E770" s="235"/>
      <c r="G770" s="305"/>
      <c r="H770" s="306"/>
      <c r="I770" s="306"/>
      <c r="K770" s="237"/>
    </row>
    <row r="771" spans="1:11">
      <c r="A771" s="238"/>
      <c r="B771" s="371"/>
      <c r="C771" s="371"/>
      <c r="D771" s="371"/>
      <c r="E771" s="371"/>
      <c r="J771" s="300"/>
      <c r="K771" s="237"/>
    </row>
    <row r="772" spans="1:11" ht="15.75" thickBot="1">
      <c r="A772" s="238"/>
      <c r="B772" s="369"/>
      <c r="C772" s="369"/>
      <c r="D772" s="369"/>
      <c r="E772" s="369"/>
      <c r="G772" s="307"/>
      <c r="H772" s="152"/>
      <c r="I772" s="152"/>
      <c r="J772" s="153"/>
      <c r="K772" s="308"/>
    </row>
    <row r="773" spans="1:11">
      <c r="A773" s="238"/>
      <c r="B773" s="369"/>
      <c r="C773" s="369"/>
      <c r="D773" s="369"/>
      <c r="E773" s="369"/>
      <c r="G773" s="307"/>
      <c r="H773" s="413" t="s">
        <v>415</v>
      </c>
      <c r="I773" s="413"/>
      <c r="J773" s="413"/>
      <c r="K773" s="414"/>
    </row>
    <row r="774" spans="1:11">
      <c r="A774" s="238"/>
      <c r="B774" s="369"/>
      <c r="C774" s="369"/>
      <c r="D774" s="369"/>
      <c r="E774" s="369"/>
      <c r="G774" s="307"/>
      <c r="H774" s="273"/>
      <c r="I774" s="273"/>
      <c r="J774" s="227" t="s">
        <v>416</v>
      </c>
      <c r="K774" s="237"/>
    </row>
    <row r="775" spans="1:11" ht="15.75" thickBot="1">
      <c r="A775" s="309"/>
      <c r="B775" s="411"/>
      <c r="C775" s="411"/>
      <c r="D775" s="411"/>
      <c r="E775" s="411"/>
      <c r="F775" s="153"/>
      <c r="G775" s="310"/>
      <c r="H775" s="152"/>
      <c r="I775" s="152"/>
      <c r="J775" s="153"/>
      <c r="K775" s="308"/>
    </row>
    <row r="776" spans="1:11" s="154" customFormat="1">
      <c r="A776" s="163"/>
    </row>
    <row r="777" spans="1:11" s="154" customFormat="1">
      <c r="A777" s="163"/>
    </row>
    <row r="778" spans="1:11" s="154" customFormat="1">
      <c r="A778" s="163"/>
    </row>
    <row r="779" spans="1:11" s="154" customFormat="1">
      <c r="A779" s="163"/>
    </row>
    <row r="780" spans="1:11" s="154" customFormat="1">
      <c r="A780" s="163"/>
    </row>
    <row r="781" spans="1:11" s="154" customFormat="1">
      <c r="A781" s="163"/>
    </row>
    <row r="782" spans="1:11" s="154" customFormat="1" ht="15" customHeight="1">
      <c r="A782" s="163"/>
    </row>
    <row r="783" spans="1:11" s="154" customFormat="1" ht="30" customHeight="1">
      <c r="A783" s="163"/>
    </row>
    <row r="784" spans="1:11" s="154" customFormat="1">
      <c r="A784" s="163"/>
    </row>
    <row r="785" spans="1:1" s="154" customFormat="1">
      <c r="A785" s="163"/>
    </row>
    <row r="786" spans="1:1" s="154" customFormat="1">
      <c r="A786" s="163"/>
    </row>
    <row r="787" spans="1:1" s="154" customFormat="1">
      <c r="A787" s="163"/>
    </row>
    <row r="788" spans="1:1" s="154" customFormat="1">
      <c r="A788" s="163"/>
    </row>
    <row r="789" spans="1:1" s="154" customFormat="1">
      <c r="A789" s="163"/>
    </row>
    <row r="790" spans="1:1" s="154" customFormat="1">
      <c r="A790" s="163"/>
    </row>
    <row r="791" spans="1:1" s="154" customFormat="1">
      <c r="A791" s="163"/>
    </row>
    <row r="792" spans="1:1" s="154" customFormat="1">
      <c r="A792" s="163"/>
    </row>
    <row r="793" spans="1:1" s="154" customFormat="1">
      <c r="A793" s="163"/>
    </row>
    <row r="794" spans="1:1" s="154" customFormat="1">
      <c r="A794" s="163"/>
    </row>
    <row r="795" spans="1:1" s="154" customFormat="1">
      <c r="A795" s="163"/>
    </row>
    <row r="796" spans="1:1" s="154" customFormat="1" ht="27.75" customHeight="1">
      <c r="A796" s="163"/>
    </row>
    <row r="797" spans="1:1" s="154" customFormat="1" ht="15" customHeight="1">
      <c r="A797" s="163"/>
    </row>
    <row r="798" spans="1:1" s="154" customFormat="1">
      <c r="A798" s="163"/>
    </row>
    <row r="799" spans="1:1" s="154" customFormat="1">
      <c r="A799" s="163"/>
    </row>
    <row r="800" spans="1:1" s="154" customFormat="1">
      <c r="A800" s="163"/>
    </row>
    <row r="801" spans="1:1" s="154" customFormat="1">
      <c r="A801" s="163"/>
    </row>
    <row r="802" spans="1:1" s="154" customFormat="1">
      <c r="A802" s="163"/>
    </row>
    <row r="803" spans="1:1" s="154" customFormat="1">
      <c r="A803" s="163"/>
    </row>
    <row r="804" spans="1:1" s="154" customFormat="1">
      <c r="A804" s="163"/>
    </row>
    <row r="805" spans="1:1" s="154" customFormat="1">
      <c r="A805" s="163"/>
    </row>
    <row r="806" spans="1:1" s="154" customFormat="1">
      <c r="A806" s="163"/>
    </row>
    <row r="807" spans="1:1" s="154" customFormat="1">
      <c r="A807" s="163"/>
    </row>
    <row r="808" spans="1:1" s="154" customFormat="1">
      <c r="A808" s="163"/>
    </row>
    <row r="809" spans="1:1" s="154" customFormat="1">
      <c r="A809" s="163"/>
    </row>
    <row r="810" spans="1:1" s="154" customFormat="1">
      <c r="A810" s="163"/>
    </row>
    <row r="811" spans="1:1" s="154" customFormat="1">
      <c r="A811" s="163"/>
    </row>
    <row r="812" spans="1:1" s="154" customFormat="1">
      <c r="A812" s="163"/>
    </row>
    <row r="813" spans="1:1" s="154" customFormat="1">
      <c r="A813" s="163"/>
    </row>
    <row r="814" spans="1:1" s="154" customFormat="1">
      <c r="A814" s="163"/>
    </row>
    <row r="815" spans="1:1" s="154" customFormat="1">
      <c r="A815" s="163"/>
    </row>
    <row r="816" spans="1:1" s="154" customFormat="1">
      <c r="A816" s="163"/>
    </row>
    <row r="817" spans="1:1" s="154" customFormat="1">
      <c r="A817" s="163"/>
    </row>
    <row r="818" spans="1:1" s="154" customFormat="1">
      <c r="A818" s="163"/>
    </row>
    <row r="819" spans="1:1" s="154" customFormat="1">
      <c r="A819" s="163"/>
    </row>
    <row r="820" spans="1:1" s="154" customFormat="1">
      <c r="A820" s="163"/>
    </row>
    <row r="821" spans="1:1" s="154" customFormat="1">
      <c r="A821" s="163"/>
    </row>
    <row r="822" spans="1:1" s="154" customFormat="1">
      <c r="A822" s="163"/>
    </row>
    <row r="823" spans="1:1" s="154" customFormat="1">
      <c r="A823" s="163"/>
    </row>
    <row r="824" spans="1:1" s="154" customFormat="1">
      <c r="A824" s="163"/>
    </row>
    <row r="825" spans="1:1" s="154" customFormat="1">
      <c r="A825" s="163"/>
    </row>
    <row r="826" spans="1:1" s="154" customFormat="1">
      <c r="A826" s="163"/>
    </row>
    <row r="827" spans="1:1" s="154" customFormat="1">
      <c r="A827" s="163"/>
    </row>
    <row r="828" spans="1:1" s="154" customFormat="1">
      <c r="A828" s="163"/>
    </row>
    <row r="829" spans="1:1" s="154" customFormat="1">
      <c r="A829" s="163"/>
    </row>
    <row r="830" spans="1:1" s="154" customFormat="1">
      <c r="A830" s="163"/>
    </row>
    <row r="831" spans="1:1" s="154" customFormat="1">
      <c r="A831" s="163"/>
    </row>
    <row r="832" spans="1:1" s="154" customFormat="1">
      <c r="A832" s="163"/>
    </row>
    <row r="833" spans="1:1" s="154" customFormat="1">
      <c r="A833" s="163"/>
    </row>
    <row r="834" spans="1:1" s="154" customFormat="1">
      <c r="A834" s="163"/>
    </row>
    <row r="835" spans="1:1" s="154" customFormat="1">
      <c r="A835" s="163"/>
    </row>
    <row r="836" spans="1:1" s="154" customFormat="1">
      <c r="A836" s="163"/>
    </row>
    <row r="837" spans="1:1" s="154" customFormat="1">
      <c r="A837" s="163"/>
    </row>
    <row r="838" spans="1:1" s="154" customFormat="1">
      <c r="A838" s="163"/>
    </row>
    <row r="839" spans="1:1" s="154" customFormat="1">
      <c r="A839" s="163"/>
    </row>
    <row r="840" spans="1:1" s="154" customFormat="1">
      <c r="A840" s="163"/>
    </row>
    <row r="841" spans="1:1" s="154" customFormat="1">
      <c r="A841" s="163"/>
    </row>
    <row r="842" spans="1:1" s="154" customFormat="1">
      <c r="A842" s="163"/>
    </row>
    <row r="843" spans="1:1" s="154" customFormat="1">
      <c r="A843" s="163"/>
    </row>
    <row r="844" spans="1:1" s="154" customFormat="1">
      <c r="A844" s="163"/>
    </row>
    <row r="845" spans="1:1" s="154" customFormat="1">
      <c r="A845" s="163"/>
    </row>
    <row r="846" spans="1:1" s="154" customFormat="1">
      <c r="A846" s="163"/>
    </row>
    <row r="847" spans="1:1" s="154" customFormat="1">
      <c r="A847" s="163"/>
    </row>
    <row r="848" spans="1:1" s="154" customFormat="1">
      <c r="A848" s="163"/>
    </row>
    <row r="849" spans="1:1" s="154" customFormat="1">
      <c r="A849" s="163"/>
    </row>
    <row r="850" spans="1:1" s="154" customFormat="1">
      <c r="A850" s="163"/>
    </row>
    <row r="851" spans="1:1" s="154" customFormat="1">
      <c r="A851" s="163"/>
    </row>
    <row r="852" spans="1:1" s="154" customFormat="1">
      <c r="A852" s="163"/>
    </row>
    <row r="853" spans="1:1" s="154" customFormat="1">
      <c r="A853" s="163"/>
    </row>
    <row r="854" spans="1:1" s="154" customFormat="1">
      <c r="A854" s="163"/>
    </row>
  </sheetData>
  <mergeCells count="609">
    <mergeCell ref="B601:E601"/>
    <mergeCell ref="B602:E602"/>
    <mergeCell ref="B603:E603"/>
    <mergeCell ref="B206:E206"/>
    <mergeCell ref="B207:E207"/>
    <mergeCell ref="B208:E208"/>
    <mergeCell ref="B197:E197"/>
    <mergeCell ref="B198:E198"/>
    <mergeCell ref="B199:E199"/>
    <mergeCell ref="B200:E200"/>
    <mergeCell ref="B201:E201"/>
    <mergeCell ref="B202:E202"/>
    <mergeCell ref="B224:E224"/>
    <mergeCell ref="B285:E285"/>
    <mergeCell ref="B286:E286"/>
    <mergeCell ref="B287:E287"/>
    <mergeCell ref="B268:E268"/>
    <mergeCell ref="B269:F269"/>
    <mergeCell ref="B222:E222"/>
    <mergeCell ref="B225:E225"/>
    <mergeCell ref="B226:E226"/>
    <mergeCell ref="B270:E270"/>
    <mergeCell ref="B271:E271"/>
    <mergeCell ref="B212:E212"/>
    <mergeCell ref="B123:E123"/>
    <mergeCell ref="B124:E124"/>
    <mergeCell ref="B129:E129"/>
    <mergeCell ref="B130:E130"/>
    <mergeCell ref="B203:E203"/>
    <mergeCell ref="B204:E204"/>
    <mergeCell ref="B182:F182"/>
    <mergeCell ref="B183:E183"/>
    <mergeCell ref="B184:E184"/>
    <mergeCell ref="B176:E176"/>
    <mergeCell ref="B177:E177"/>
    <mergeCell ref="B178:E178"/>
    <mergeCell ref="B179:E179"/>
    <mergeCell ref="B180:E180"/>
    <mergeCell ref="B166:E166"/>
    <mergeCell ref="B174:E174"/>
    <mergeCell ref="B175:E175"/>
    <mergeCell ref="B125:E125"/>
    <mergeCell ref="B77:E77"/>
    <mergeCell ref="B78:E78"/>
    <mergeCell ref="B79:E79"/>
    <mergeCell ref="F101:H101"/>
    <mergeCell ref="B83:E83"/>
    <mergeCell ref="F103:H103"/>
    <mergeCell ref="B110:F110"/>
    <mergeCell ref="B111:E111"/>
    <mergeCell ref="B112:E112"/>
    <mergeCell ref="B96:E96"/>
    <mergeCell ref="B97:E97"/>
    <mergeCell ref="B98:E98"/>
    <mergeCell ref="B99:E99"/>
    <mergeCell ref="B100:E100"/>
    <mergeCell ref="B113:E113"/>
    <mergeCell ref="G105:H105"/>
    <mergeCell ref="B109:E109"/>
    <mergeCell ref="B117:E117"/>
    <mergeCell ref="B118:E118"/>
    <mergeCell ref="B119:E119"/>
    <mergeCell ref="B120:E120"/>
    <mergeCell ref="B121:E121"/>
    <mergeCell ref="B122:E122"/>
    <mergeCell ref="B116:E116"/>
    <mergeCell ref="B114:E114"/>
    <mergeCell ref="B115:E115"/>
    <mergeCell ref="B213:E213"/>
    <mergeCell ref="B214:E214"/>
    <mergeCell ref="B284:E284"/>
    <mergeCell ref="B272:E272"/>
    <mergeCell ref="B273:E273"/>
    <mergeCell ref="B274:E274"/>
    <mergeCell ref="B275:E275"/>
    <mergeCell ref="B276:E276"/>
    <mergeCell ref="B277:E277"/>
    <mergeCell ref="B278:E278"/>
    <mergeCell ref="B279:E279"/>
    <mergeCell ref="B280:E280"/>
    <mergeCell ref="B263:E263"/>
    <mergeCell ref="B264:E264"/>
    <mergeCell ref="B227:E227"/>
    <mergeCell ref="B228:E228"/>
    <mergeCell ref="B229:E229"/>
    <mergeCell ref="B239:E239"/>
    <mergeCell ref="B240:E240"/>
    <mergeCell ref="B223:F223"/>
    <mergeCell ref="I244:J244"/>
    <mergeCell ref="J245:K245"/>
    <mergeCell ref="B260:E260"/>
    <mergeCell ref="F261:H261"/>
    <mergeCell ref="B251:E251"/>
    <mergeCell ref="B252:E252"/>
    <mergeCell ref="B253:E253"/>
    <mergeCell ref="B254:E254"/>
    <mergeCell ref="B255:E255"/>
    <mergeCell ref="B256:E256"/>
    <mergeCell ref="B257:E257"/>
    <mergeCell ref="B258:E258"/>
    <mergeCell ref="B259:E259"/>
    <mergeCell ref="B248:F248"/>
    <mergeCell ref="B249:E249"/>
    <mergeCell ref="B250:E250"/>
    <mergeCell ref="B616:E616"/>
    <mergeCell ref="B617:E617"/>
    <mergeCell ref="B618:E618"/>
    <mergeCell ref="B619:E619"/>
    <mergeCell ref="B636:E636"/>
    <mergeCell ref="D637:E637"/>
    <mergeCell ref="B639:E639"/>
    <mergeCell ref="D640:E640"/>
    <mergeCell ref="B567:E567"/>
    <mergeCell ref="B626:E626"/>
    <mergeCell ref="B627:E627"/>
    <mergeCell ref="B630:E630"/>
    <mergeCell ref="B623:E623"/>
    <mergeCell ref="B614:E614"/>
    <mergeCell ref="B622:E622"/>
    <mergeCell ref="B621:E621"/>
    <mergeCell ref="D631:E631"/>
    <mergeCell ref="B633:E633"/>
    <mergeCell ref="D634:E634"/>
    <mergeCell ref="B575:E575"/>
    <mergeCell ref="B582:E582"/>
    <mergeCell ref="B585:E585"/>
    <mergeCell ref="B588:E588"/>
    <mergeCell ref="B594:K594"/>
    <mergeCell ref="B775:E775"/>
    <mergeCell ref="B763:E763"/>
    <mergeCell ref="B764:E764"/>
    <mergeCell ref="B766:E766"/>
    <mergeCell ref="B767:E767"/>
    <mergeCell ref="B772:E772"/>
    <mergeCell ref="B773:E773"/>
    <mergeCell ref="H773:K773"/>
    <mergeCell ref="B771:E771"/>
    <mergeCell ref="B765:E765"/>
    <mergeCell ref="B774:E774"/>
    <mergeCell ref="B501:E501"/>
    <mergeCell ref="B502:E502"/>
    <mergeCell ref="B503:E503"/>
    <mergeCell ref="B504:E504"/>
    <mergeCell ref="B505:E505"/>
    <mergeCell ref="B527:E527"/>
    <mergeCell ref="B520:E520"/>
    <mergeCell ref="B533:E533"/>
    <mergeCell ref="B529:E529"/>
    <mergeCell ref="B532:E532"/>
    <mergeCell ref="B518:E518"/>
    <mergeCell ref="B506:E506"/>
    <mergeCell ref="B519:E519"/>
    <mergeCell ref="B512:E512"/>
    <mergeCell ref="B513:E513"/>
    <mergeCell ref="B514:E514"/>
    <mergeCell ref="B515:E515"/>
    <mergeCell ref="B509:E509"/>
    <mergeCell ref="B591:E591"/>
    <mergeCell ref="B530:E530"/>
    <mergeCell ref="B592:E592"/>
    <mergeCell ref="B580:E580"/>
    <mergeCell ref="B402:E402"/>
    <mergeCell ref="B403:E403"/>
    <mergeCell ref="B405:K405"/>
    <mergeCell ref="F474:G474"/>
    <mergeCell ref="F476:G476"/>
    <mergeCell ref="B435:E435"/>
    <mergeCell ref="B436:E436"/>
    <mergeCell ref="F427:H427"/>
    <mergeCell ref="B430:E430"/>
    <mergeCell ref="B431:E431"/>
    <mergeCell ref="B432:E432"/>
    <mergeCell ref="B433:E433"/>
    <mergeCell ref="B434:E434"/>
    <mergeCell ref="B425:E425"/>
    <mergeCell ref="B426:E426"/>
    <mergeCell ref="F422:G422"/>
    <mergeCell ref="B419:E419"/>
    <mergeCell ref="B420:E420"/>
    <mergeCell ref="B421:E421"/>
    <mergeCell ref="B415:E415"/>
    <mergeCell ref="B370:E370"/>
    <mergeCell ref="B388:E388"/>
    <mergeCell ref="B344:E344"/>
    <mergeCell ref="B377:E377"/>
    <mergeCell ref="B314:E314"/>
    <mergeCell ref="B316:E316"/>
    <mergeCell ref="B318:E318"/>
    <mergeCell ref="B320:E320"/>
    <mergeCell ref="B322:E322"/>
    <mergeCell ref="B324:E324"/>
    <mergeCell ref="B329:E329"/>
    <mergeCell ref="B382:E382"/>
    <mergeCell ref="B369:E369"/>
    <mergeCell ref="B378:E378"/>
    <mergeCell ref="B379:E379"/>
    <mergeCell ref="B375:K375"/>
    <mergeCell ref="B371:E371"/>
    <mergeCell ref="B372:E372"/>
    <mergeCell ref="B373:E373"/>
    <mergeCell ref="B374:E374"/>
    <mergeCell ref="B364:E364"/>
    <mergeCell ref="B354:E354"/>
    <mergeCell ref="B347:E347"/>
    <mergeCell ref="B363:E363"/>
    <mergeCell ref="B205:E205"/>
    <mergeCell ref="B281:E281"/>
    <mergeCell ref="F282:H282"/>
    <mergeCell ref="B136:E136"/>
    <mergeCell ref="B162:E162"/>
    <mergeCell ref="B167:E167"/>
    <mergeCell ref="B168:E168"/>
    <mergeCell ref="B169:E169"/>
    <mergeCell ref="B170:E170"/>
    <mergeCell ref="B171:E171"/>
    <mergeCell ref="B172:E172"/>
    <mergeCell ref="B173:E173"/>
    <mergeCell ref="B221:E221"/>
    <mergeCell ref="B247:E247"/>
    <mergeCell ref="B156:E156"/>
    <mergeCell ref="B157:E157"/>
    <mergeCell ref="B147:E147"/>
    <mergeCell ref="B148:E148"/>
    <mergeCell ref="B149:E149"/>
    <mergeCell ref="B150:E150"/>
    <mergeCell ref="B151:E151"/>
    <mergeCell ref="B152:E152"/>
    <mergeCell ref="B153:E153"/>
    <mergeCell ref="B161:E161"/>
    <mergeCell ref="B411:E411"/>
    <mergeCell ref="B414:K414"/>
    <mergeCell ref="B409:E409"/>
    <mergeCell ref="B193:E193"/>
    <mergeCell ref="B188:K188"/>
    <mergeCell ref="B189:E189"/>
    <mergeCell ref="B190:E190"/>
    <mergeCell ref="B192:E192"/>
    <mergeCell ref="B355:E355"/>
    <mergeCell ref="B356:E356"/>
    <mergeCell ref="B334:E334"/>
    <mergeCell ref="B321:E321"/>
    <mergeCell ref="B323:E323"/>
    <mergeCell ref="F325:G325"/>
    <mergeCell ref="B337:E337"/>
    <mergeCell ref="B346:E346"/>
    <mergeCell ref="B342:E342"/>
    <mergeCell ref="B352:E352"/>
    <mergeCell ref="B350:E350"/>
    <mergeCell ref="F215:H215"/>
    <mergeCell ref="F216:H216"/>
    <mergeCell ref="G218:H218"/>
    <mergeCell ref="J218:K218"/>
    <mergeCell ref="B195:E195"/>
    <mergeCell ref="F403:G403"/>
    <mergeCell ref="B407:E407"/>
    <mergeCell ref="B408:E408"/>
    <mergeCell ref="B383:E383"/>
    <mergeCell ref="B384:E384"/>
    <mergeCell ref="B393:K393"/>
    <mergeCell ref="B401:E401"/>
    <mergeCell ref="B400:E400"/>
    <mergeCell ref="B410:E410"/>
    <mergeCell ref="B389:E389"/>
    <mergeCell ref="B387:E387"/>
    <mergeCell ref="B395:E395"/>
    <mergeCell ref="B396:E396"/>
    <mergeCell ref="B397:E397"/>
    <mergeCell ref="B398:E398"/>
    <mergeCell ref="F398:G398"/>
    <mergeCell ref="B390:E390"/>
    <mergeCell ref="B391:E391"/>
    <mergeCell ref="B392:E392"/>
    <mergeCell ref="B18:E18"/>
    <mergeCell ref="B19:E19"/>
    <mergeCell ref="B49:E49"/>
    <mergeCell ref="B22:K22"/>
    <mergeCell ref="B41:E41"/>
    <mergeCell ref="B42:E42"/>
    <mergeCell ref="B43:E43"/>
    <mergeCell ref="B36:E36"/>
    <mergeCell ref="B31:E31"/>
    <mergeCell ref="B32:E32"/>
    <mergeCell ref="B33:E33"/>
    <mergeCell ref="B37:E37"/>
    <mergeCell ref="B23:E23"/>
    <mergeCell ref="B24:F24"/>
    <mergeCell ref="B34:E34"/>
    <mergeCell ref="B35:E35"/>
    <mergeCell ref="B75:E75"/>
    <mergeCell ref="B108:E108"/>
    <mergeCell ref="B291:K291"/>
    <mergeCell ref="F137:H137"/>
    <mergeCell ref="B138:F138"/>
    <mergeCell ref="B139:E139"/>
    <mergeCell ref="B140:E140"/>
    <mergeCell ref="B141:E141"/>
    <mergeCell ref="B142:E142"/>
    <mergeCell ref="B143:E143"/>
    <mergeCell ref="B144:E144"/>
    <mergeCell ref="B135:E135"/>
    <mergeCell ref="B86:E86"/>
    <mergeCell ref="B87:E87"/>
    <mergeCell ref="B88:E88"/>
    <mergeCell ref="B89:E89"/>
    <mergeCell ref="B90:E90"/>
    <mergeCell ref="B91:E91"/>
    <mergeCell ref="B92:E92"/>
    <mergeCell ref="B93:E93"/>
    <mergeCell ref="B81:E81"/>
    <mergeCell ref="B82:E82"/>
    <mergeCell ref="B94:E94"/>
    <mergeCell ref="B95:E95"/>
    <mergeCell ref="B12:E12"/>
    <mergeCell ref="B15:E15"/>
    <mergeCell ref="A1:K1"/>
    <mergeCell ref="A2:K2"/>
    <mergeCell ref="A3:K3"/>
    <mergeCell ref="B4:K4"/>
    <mergeCell ref="B5:E5"/>
    <mergeCell ref="B339:J339"/>
    <mergeCell ref="F340:J340"/>
    <mergeCell ref="B38:E38"/>
    <mergeCell ref="B340:E340"/>
    <mergeCell ref="B66:E66"/>
    <mergeCell ref="B50:K50"/>
    <mergeCell ref="B51:E51"/>
    <mergeCell ref="B47:E47"/>
    <mergeCell ref="B6:E6"/>
    <mergeCell ref="D7:E7"/>
    <mergeCell ref="B9:E9"/>
    <mergeCell ref="B39:E39"/>
    <mergeCell ref="B40:E40"/>
    <mergeCell ref="B48:E48"/>
    <mergeCell ref="B145:E145"/>
    <mergeCell ref="B146:E146"/>
    <mergeCell ref="B294:F294"/>
    <mergeCell ref="B52:F52"/>
    <mergeCell ref="B53:E53"/>
    <mergeCell ref="H45:I45"/>
    <mergeCell ref="B25:E25"/>
    <mergeCell ref="B29:E29"/>
    <mergeCell ref="B30:E30"/>
    <mergeCell ref="H73:I73"/>
    <mergeCell ref="B70:E70"/>
    <mergeCell ref="B71:E71"/>
    <mergeCell ref="B57:E57"/>
    <mergeCell ref="B67:E67"/>
    <mergeCell ref="B68:E68"/>
    <mergeCell ref="B58:E58"/>
    <mergeCell ref="B59:E59"/>
    <mergeCell ref="B60:E60"/>
    <mergeCell ref="B61:E61"/>
    <mergeCell ref="B62:E62"/>
    <mergeCell ref="B63:E63"/>
    <mergeCell ref="B64:E64"/>
    <mergeCell ref="B65:E65"/>
    <mergeCell ref="B69:E69"/>
    <mergeCell ref="B295:E295"/>
    <mergeCell ref="B297:E297"/>
    <mergeCell ref="B299:E299"/>
    <mergeCell ref="B301:E301"/>
    <mergeCell ref="B332:E332"/>
    <mergeCell ref="B333:E333"/>
    <mergeCell ref="B319:E319"/>
    <mergeCell ref="B358:E358"/>
    <mergeCell ref="B359:E359"/>
    <mergeCell ref="B351:E351"/>
    <mergeCell ref="B349:E349"/>
    <mergeCell ref="B348:E348"/>
    <mergeCell ref="B499:K499"/>
    <mergeCell ref="F510:G510"/>
    <mergeCell ref="B507:E507"/>
    <mergeCell ref="B508:E508"/>
    <mergeCell ref="H456:J456"/>
    <mergeCell ref="B446:E446"/>
    <mergeCell ref="F466:G466"/>
    <mergeCell ref="B462:E462"/>
    <mergeCell ref="B471:E471"/>
    <mergeCell ref="B472:E472"/>
    <mergeCell ref="B473:E473"/>
    <mergeCell ref="B468:E468"/>
    <mergeCell ref="B467:E467"/>
    <mergeCell ref="B483:E483"/>
    <mergeCell ref="B484:E484"/>
    <mergeCell ref="B478:E478"/>
    <mergeCell ref="B479:E479"/>
    <mergeCell ref="B480:E480"/>
    <mergeCell ref="B481:E481"/>
    <mergeCell ref="B458:E458"/>
    <mergeCell ref="B463:E463"/>
    <mergeCell ref="B464:E464"/>
    <mergeCell ref="B465:E465"/>
    <mergeCell ref="B459:E459"/>
    <mergeCell ref="B292:E292"/>
    <mergeCell ref="B293:E293"/>
    <mergeCell ref="B345:E345"/>
    <mergeCell ref="B311:E311"/>
    <mergeCell ref="B313:E313"/>
    <mergeCell ref="B315:E315"/>
    <mergeCell ref="B317:E317"/>
    <mergeCell ref="B542:E542"/>
    <mergeCell ref="B482:E482"/>
    <mergeCell ref="B490:E490"/>
    <mergeCell ref="B528:E528"/>
    <mergeCell ref="B511:E511"/>
    <mergeCell ref="B516:E516"/>
    <mergeCell ref="B524:E524"/>
    <mergeCell ref="B534:E534"/>
    <mergeCell ref="B523:E523"/>
    <mergeCell ref="B525:E525"/>
    <mergeCell ref="B526:E526"/>
    <mergeCell ref="B541:E541"/>
    <mergeCell ref="B416:E416"/>
    <mergeCell ref="B417:E417"/>
    <mergeCell ref="B474:E474"/>
    <mergeCell ref="B469:E469"/>
    <mergeCell ref="B470:E470"/>
    <mergeCell ref="B752:E752"/>
    <mergeCell ref="B753:E753"/>
    <mergeCell ref="B756:E756"/>
    <mergeCell ref="B757:E757"/>
    <mergeCell ref="B762:K762"/>
    <mergeCell ref="B749:E749"/>
    <mergeCell ref="G348:H348"/>
    <mergeCell ref="B303:E303"/>
    <mergeCell ref="B305:E305"/>
    <mergeCell ref="B307:E307"/>
    <mergeCell ref="B309:E309"/>
    <mergeCell ref="B335:E335"/>
    <mergeCell ref="F336:G336"/>
    <mergeCell ref="B552:E552"/>
    <mergeCell ref="B557:E557"/>
    <mergeCell ref="B550:E550"/>
    <mergeCell ref="B554:E554"/>
    <mergeCell ref="B570:E570"/>
    <mergeCell ref="B576:E576"/>
    <mergeCell ref="B564:E564"/>
    <mergeCell ref="B565:E565"/>
    <mergeCell ref="B566:E566"/>
    <mergeCell ref="B569:E569"/>
    <mergeCell ref="B571:E571"/>
    <mergeCell ref="B750:E750"/>
    <mergeCell ref="B543:E543"/>
    <mergeCell ref="B544:E544"/>
    <mergeCell ref="B743:K743"/>
    <mergeCell ref="B744:E744"/>
    <mergeCell ref="B745:E745"/>
    <mergeCell ref="B746:E746"/>
    <mergeCell ref="D747:E747"/>
    <mergeCell ref="B611:E611"/>
    <mergeCell ref="B608:E608"/>
    <mergeCell ref="B596:E596"/>
    <mergeCell ref="B597:E597"/>
    <mergeCell ref="B598:E598"/>
    <mergeCell ref="B606:E606"/>
    <mergeCell ref="B607:E607"/>
    <mergeCell ref="B612:E612"/>
    <mergeCell ref="B643:K643"/>
    <mergeCell ref="B645:E645"/>
    <mergeCell ref="B649:E649"/>
    <mergeCell ref="B667:E667"/>
    <mergeCell ref="B668:E668"/>
    <mergeCell ref="B577:E577"/>
    <mergeCell ref="B578:E578"/>
    <mergeCell ref="B613:E613"/>
    <mergeCell ref="B579:E579"/>
    <mergeCell ref="B572:E572"/>
    <mergeCell ref="B538:E538"/>
    <mergeCell ref="B539:E539"/>
    <mergeCell ref="B540:E540"/>
    <mergeCell ref="B406:E406"/>
    <mergeCell ref="B441:K441"/>
    <mergeCell ref="B437:E437"/>
    <mergeCell ref="F535:G535"/>
    <mergeCell ref="F495:H495"/>
    <mergeCell ref="G497:H497"/>
    <mergeCell ref="B517:E517"/>
    <mergeCell ref="B500:E500"/>
    <mergeCell ref="B545:E545"/>
    <mergeCell ref="B537:E537"/>
    <mergeCell ref="B546:E546"/>
    <mergeCell ref="B558:E558"/>
    <mergeCell ref="B549:K549"/>
    <mergeCell ref="B551:E551"/>
    <mergeCell ref="B556:E556"/>
    <mergeCell ref="B553:E553"/>
    <mergeCell ref="B560:E560"/>
    <mergeCell ref="B561:E561"/>
    <mergeCell ref="B562:E562"/>
    <mergeCell ref="B438:E438"/>
    <mergeCell ref="B495:E495"/>
    <mergeCell ref="B451:E451"/>
    <mergeCell ref="B454:E454"/>
    <mergeCell ref="B455:E455"/>
    <mergeCell ref="B456:E456"/>
    <mergeCell ref="B429:E429"/>
    <mergeCell ref="B418:E418"/>
    <mergeCell ref="B442:E442"/>
    <mergeCell ref="B443:E443"/>
    <mergeCell ref="B445:E445"/>
    <mergeCell ref="B448:E448"/>
    <mergeCell ref="B449:E449"/>
    <mergeCell ref="B452:E452"/>
    <mergeCell ref="B488:K488"/>
    <mergeCell ref="F454:H454"/>
    <mergeCell ref="B428:E428"/>
    <mergeCell ref="B491:E491"/>
    <mergeCell ref="B492:E492"/>
    <mergeCell ref="B424:K424"/>
    <mergeCell ref="B461:E461"/>
    <mergeCell ref="B366:E366"/>
    <mergeCell ref="B368:K368"/>
    <mergeCell ref="G366:H366"/>
    <mergeCell ref="B357:E357"/>
    <mergeCell ref="B365:E365"/>
    <mergeCell ref="B367:E367"/>
    <mergeCell ref="F346:H346"/>
    <mergeCell ref="B296:E296"/>
    <mergeCell ref="B298:E298"/>
    <mergeCell ref="B300:E300"/>
    <mergeCell ref="B302:E302"/>
    <mergeCell ref="B304:E304"/>
    <mergeCell ref="B306:E306"/>
    <mergeCell ref="B308:E308"/>
    <mergeCell ref="B310:E310"/>
    <mergeCell ref="B312:E312"/>
    <mergeCell ref="B362:E362"/>
    <mergeCell ref="B326:F326"/>
    <mergeCell ref="B327:E327"/>
    <mergeCell ref="B328:E328"/>
    <mergeCell ref="B330:E330"/>
    <mergeCell ref="B331:E331"/>
    <mergeCell ref="B343:E343"/>
    <mergeCell ref="B360:E360"/>
    <mergeCell ref="B671:E671"/>
    <mergeCell ref="B670:E670"/>
    <mergeCell ref="B672:E672"/>
    <mergeCell ref="B669:E669"/>
    <mergeCell ref="B650:E650"/>
    <mergeCell ref="B651:E651"/>
    <mergeCell ref="B663:E663"/>
    <mergeCell ref="B646:E646"/>
    <mergeCell ref="B652:E652"/>
    <mergeCell ref="B664:E664"/>
    <mergeCell ref="B653:E653"/>
    <mergeCell ref="B654:E654"/>
    <mergeCell ref="B655:E655"/>
    <mergeCell ref="B656:E656"/>
    <mergeCell ref="B657:E657"/>
    <mergeCell ref="B658:E658"/>
    <mergeCell ref="B659:E659"/>
    <mergeCell ref="B660:E660"/>
    <mergeCell ref="B699:E699"/>
    <mergeCell ref="B700:E700"/>
    <mergeCell ref="B683:E683"/>
    <mergeCell ref="B674:E674"/>
    <mergeCell ref="B673:E673"/>
    <mergeCell ref="B677:E677"/>
    <mergeCell ref="B678:E678"/>
    <mergeCell ref="B679:E679"/>
    <mergeCell ref="B680:E680"/>
    <mergeCell ref="B724:E724"/>
    <mergeCell ref="B725:E725"/>
    <mergeCell ref="B715:E715"/>
    <mergeCell ref="B735:E735"/>
    <mergeCell ref="B739:E739"/>
    <mergeCell ref="B716:E716"/>
    <mergeCell ref="B717:E717"/>
    <mergeCell ref="B714:E714"/>
    <mergeCell ref="B684:E684"/>
    <mergeCell ref="B685:E685"/>
    <mergeCell ref="B686:E686"/>
    <mergeCell ref="B689:E689"/>
    <mergeCell ref="B690:E690"/>
    <mergeCell ref="B691:E691"/>
    <mergeCell ref="B692:E692"/>
    <mergeCell ref="B705:E705"/>
    <mergeCell ref="B708:K708"/>
    <mergeCell ref="B710:E710"/>
    <mergeCell ref="B711:E711"/>
    <mergeCell ref="B712:E712"/>
    <mergeCell ref="B693:E693"/>
    <mergeCell ref="B694:E694"/>
    <mergeCell ref="B695:E695"/>
    <mergeCell ref="B698:E698"/>
    <mergeCell ref="F209:G209"/>
    <mergeCell ref="J105:K105"/>
    <mergeCell ref="B230:E230"/>
    <mergeCell ref="B231:E231"/>
    <mergeCell ref="B232:E232"/>
    <mergeCell ref="B233:E233"/>
    <mergeCell ref="B234:E234"/>
    <mergeCell ref="B235:E235"/>
    <mergeCell ref="B758:E758"/>
    <mergeCell ref="B701:E701"/>
    <mergeCell ref="B704:E704"/>
    <mergeCell ref="B740:E740"/>
    <mergeCell ref="B726:E726"/>
    <mergeCell ref="B729:E729"/>
    <mergeCell ref="B730:E730"/>
    <mergeCell ref="B731:E731"/>
    <mergeCell ref="B732:E732"/>
    <mergeCell ref="B733:E733"/>
    <mergeCell ref="B734:E734"/>
    <mergeCell ref="B736:E736"/>
    <mergeCell ref="B720:E720"/>
    <mergeCell ref="B721:E721"/>
    <mergeCell ref="B722:E722"/>
    <mergeCell ref="B723:E723"/>
  </mergeCells>
  <phoneticPr fontId="21" type="noConversion"/>
  <pageMargins left="0.511811024" right="0.511811024" top="0.78740157499999996" bottom="0.78740157499999996" header="0.31496062000000002" footer="0.31496062000000002"/>
  <pageSetup paperSize="9"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4">
    <pageSetUpPr fitToPage="1"/>
  </sheetPr>
  <dimension ref="A1:O52"/>
  <sheetViews>
    <sheetView view="pageBreakPreview" zoomScale="25" zoomScaleNormal="40" zoomScaleSheetLayoutView="25" workbookViewId="0">
      <selection activeCell="G30" sqref="G30"/>
    </sheetView>
  </sheetViews>
  <sheetFormatPr defaultColWidth="9.140625" defaultRowHeight="14.25"/>
  <cols>
    <col min="1" max="1" width="25.7109375" style="216" customWidth="1"/>
    <col min="2" max="2" width="60.7109375" style="216" customWidth="1"/>
    <col min="3" max="3" width="30.7109375" style="216" customWidth="1"/>
    <col min="4" max="4" width="15.7109375" style="216" customWidth="1"/>
    <col min="5" max="12" width="25.7109375" style="221" customWidth="1"/>
    <col min="13" max="13" width="19.7109375" style="216" hidden="1" customWidth="1"/>
    <col min="14" max="14" width="9.140625" style="216"/>
    <col min="15" max="15" width="44.28515625" style="216" customWidth="1"/>
    <col min="16" max="16384" width="9.140625" style="216"/>
  </cols>
  <sheetData>
    <row r="1" spans="1:14" s="6" customFormat="1" ht="51" customHeight="1">
      <c r="A1" s="431" t="s">
        <v>0</v>
      </c>
      <c r="B1" s="431"/>
      <c r="C1" s="431"/>
      <c r="D1" s="431"/>
      <c r="E1" s="431"/>
      <c r="F1" s="431"/>
      <c r="G1" s="431"/>
      <c r="H1" s="431"/>
      <c r="I1" s="431"/>
      <c r="J1" s="431"/>
      <c r="K1" s="431"/>
      <c r="L1" s="431"/>
      <c r="M1" s="26"/>
      <c r="N1" s="215"/>
    </row>
    <row r="2" spans="1:14" ht="33.75" customHeight="1">
      <c r="A2" s="432" t="s">
        <v>287</v>
      </c>
      <c r="B2" s="433"/>
      <c r="C2" s="433"/>
      <c r="D2" s="433"/>
      <c r="E2" s="433"/>
      <c r="F2" s="433"/>
      <c r="G2" s="433"/>
      <c r="H2" s="433"/>
      <c r="I2" s="433"/>
      <c r="J2" s="433"/>
      <c r="K2" s="433"/>
      <c r="L2" s="434"/>
    </row>
    <row r="3" spans="1:14" s="6" customFormat="1" ht="29.25" customHeight="1">
      <c r="A3" s="435" t="s">
        <v>8</v>
      </c>
      <c r="B3" s="435" t="s">
        <v>466</v>
      </c>
      <c r="C3" s="435" t="s">
        <v>467</v>
      </c>
      <c r="D3" s="435"/>
      <c r="E3" s="435" t="s">
        <v>468</v>
      </c>
      <c r="F3" s="435" t="s">
        <v>469</v>
      </c>
      <c r="G3" s="435" t="s">
        <v>470</v>
      </c>
      <c r="H3" s="435" t="s">
        <v>471</v>
      </c>
      <c r="I3" s="416" t="s">
        <v>472</v>
      </c>
      <c r="J3" s="416" t="s">
        <v>473</v>
      </c>
      <c r="K3" s="416" t="s">
        <v>716</v>
      </c>
      <c r="L3" s="416" t="s">
        <v>719</v>
      </c>
      <c r="M3" s="26"/>
      <c r="N3" s="215"/>
    </row>
    <row r="4" spans="1:14" s="6" customFormat="1" ht="29.25" customHeight="1">
      <c r="A4" s="435"/>
      <c r="B4" s="435"/>
      <c r="C4" s="164" t="s">
        <v>474</v>
      </c>
      <c r="D4" s="27" t="s">
        <v>475</v>
      </c>
      <c r="E4" s="435"/>
      <c r="F4" s="435"/>
      <c r="G4" s="435"/>
      <c r="H4" s="435"/>
      <c r="I4" s="417"/>
      <c r="J4" s="417"/>
      <c r="K4" s="417"/>
      <c r="L4" s="417"/>
      <c r="M4" s="26"/>
      <c r="N4" s="215"/>
    </row>
    <row r="5" spans="1:14" s="6" customFormat="1" ht="24.75" customHeight="1">
      <c r="A5" s="428">
        <v>1</v>
      </c>
      <c r="B5" s="430" t="str">
        <f>'PLANILHA ORÇ.'!D12</f>
        <v>SERVIÇOES PRELIMINARES</v>
      </c>
      <c r="C5" s="429">
        <f>'PLANILHA ORÇ.'!H18</f>
        <v>34768.75</v>
      </c>
      <c r="D5" s="424">
        <f>C5/C41</f>
        <v>7.3554725149196962E-2</v>
      </c>
      <c r="E5" s="223">
        <f t="shared" ref="E5:K39" si="0">$C5*E6</f>
        <v>34768.75</v>
      </c>
      <c r="F5" s="223">
        <f t="shared" si="0"/>
        <v>0</v>
      </c>
      <c r="G5" s="223">
        <f t="shared" si="0"/>
        <v>0</v>
      </c>
      <c r="H5" s="223">
        <f t="shared" si="0"/>
        <v>0</v>
      </c>
      <c r="I5" s="223">
        <f t="shared" si="0"/>
        <v>0</v>
      </c>
      <c r="J5" s="223">
        <f t="shared" si="0"/>
        <v>0</v>
      </c>
      <c r="K5" s="223">
        <f t="shared" si="0"/>
        <v>0</v>
      </c>
      <c r="L5" s="223">
        <f>SUM(E5:K5)</f>
        <v>34768.75</v>
      </c>
      <c r="M5" s="29">
        <f>C5-(SUM(E5:L5))</f>
        <v>-34768.75</v>
      </c>
      <c r="N5" s="215"/>
    </row>
    <row r="6" spans="1:14" s="6" customFormat="1" ht="24.95" customHeight="1">
      <c r="A6" s="428"/>
      <c r="B6" s="430"/>
      <c r="C6" s="429"/>
      <c r="D6" s="424"/>
      <c r="E6" s="30">
        <v>1</v>
      </c>
      <c r="F6" s="30">
        <v>0</v>
      </c>
      <c r="G6" s="30">
        <v>0</v>
      </c>
      <c r="H6" s="30">
        <v>0</v>
      </c>
      <c r="I6" s="30">
        <v>0</v>
      </c>
      <c r="J6" s="30">
        <v>0</v>
      </c>
      <c r="K6" s="30">
        <v>0</v>
      </c>
      <c r="L6" s="30"/>
      <c r="M6" s="31">
        <f>SUM(E6:L6)</f>
        <v>1</v>
      </c>
      <c r="N6" s="215"/>
    </row>
    <row r="7" spans="1:14" s="6" customFormat="1" ht="24.95" customHeight="1">
      <c r="A7" s="428">
        <v>2</v>
      </c>
      <c r="B7" s="430" t="str">
        <f>'PLANILHA ORÇ.'!D19</f>
        <v>MOVIMENTO DE TERRA</v>
      </c>
      <c r="C7" s="429">
        <f>'PLANILHA ORÇ.'!H22</f>
        <v>2605.3599999999997</v>
      </c>
      <c r="D7" s="424">
        <f>C7/C41</f>
        <v>5.5117465745737702E-3</v>
      </c>
      <c r="E7" s="223">
        <f t="shared" si="0"/>
        <v>2605.3599999999997</v>
      </c>
      <c r="F7" s="223">
        <f t="shared" si="0"/>
        <v>0</v>
      </c>
      <c r="G7" s="223">
        <f t="shared" si="0"/>
        <v>0</v>
      </c>
      <c r="H7" s="223">
        <f t="shared" si="0"/>
        <v>0</v>
      </c>
      <c r="I7" s="223">
        <f t="shared" si="0"/>
        <v>0</v>
      </c>
      <c r="J7" s="223">
        <f t="shared" si="0"/>
        <v>0</v>
      </c>
      <c r="K7" s="223">
        <f t="shared" si="0"/>
        <v>0</v>
      </c>
      <c r="L7" s="223">
        <f>SUM(E7:K7)</f>
        <v>2605.3599999999997</v>
      </c>
      <c r="M7" s="29">
        <f>C7-(SUM(E7:L7))</f>
        <v>-2605.3599999999997</v>
      </c>
      <c r="N7" s="215"/>
    </row>
    <row r="8" spans="1:14" s="6" customFormat="1" ht="24.95" customHeight="1">
      <c r="A8" s="428"/>
      <c r="B8" s="430"/>
      <c r="C8" s="429"/>
      <c r="D8" s="424"/>
      <c r="E8" s="30">
        <v>1</v>
      </c>
      <c r="F8" s="30">
        <v>0</v>
      </c>
      <c r="G8" s="30">
        <v>0</v>
      </c>
      <c r="H8" s="30">
        <v>0</v>
      </c>
      <c r="I8" s="30">
        <v>0</v>
      </c>
      <c r="J8" s="30">
        <v>0</v>
      </c>
      <c r="K8" s="30">
        <v>0</v>
      </c>
      <c r="L8" s="30"/>
      <c r="M8" s="31">
        <f>SUM(E8:L8)</f>
        <v>1</v>
      </c>
      <c r="N8" s="215"/>
    </row>
    <row r="9" spans="1:14" s="6" customFormat="1" ht="24.95" customHeight="1">
      <c r="A9" s="428">
        <v>3</v>
      </c>
      <c r="B9" s="430" t="str">
        <f>'PLANILHA ORÇ.'!D23</f>
        <v>INFRA-ESTRUTURA</v>
      </c>
      <c r="C9" s="429">
        <f>'PLANILHA ORÇ.'!H29</f>
        <v>22825.22</v>
      </c>
      <c r="D9" s="424">
        <f>C9/C41</f>
        <v>4.8287694655975655E-2</v>
      </c>
      <c r="E9" s="223">
        <f t="shared" si="0"/>
        <v>2282.5220000000004</v>
      </c>
      <c r="F9" s="223">
        <f t="shared" si="0"/>
        <v>20542.698</v>
      </c>
      <c r="G9" s="223">
        <f t="shared" si="0"/>
        <v>0</v>
      </c>
      <c r="H9" s="223">
        <f t="shared" si="0"/>
        <v>0</v>
      </c>
      <c r="I9" s="223">
        <f t="shared" si="0"/>
        <v>0</v>
      </c>
      <c r="J9" s="223">
        <f t="shared" si="0"/>
        <v>0</v>
      </c>
      <c r="K9" s="223">
        <f t="shared" si="0"/>
        <v>0</v>
      </c>
      <c r="L9" s="223">
        <f>SUM(E9:K9)</f>
        <v>22825.22</v>
      </c>
      <c r="M9" s="29">
        <f>C9-(SUM(E9:L9))</f>
        <v>-22825.22</v>
      </c>
      <c r="N9" s="215"/>
    </row>
    <row r="10" spans="1:14" s="6" customFormat="1" ht="24.95" customHeight="1">
      <c r="A10" s="428"/>
      <c r="B10" s="430"/>
      <c r="C10" s="429"/>
      <c r="D10" s="424"/>
      <c r="E10" s="30">
        <v>0.1</v>
      </c>
      <c r="F10" s="30">
        <v>0.9</v>
      </c>
      <c r="G10" s="30">
        <v>0</v>
      </c>
      <c r="H10" s="30">
        <v>0</v>
      </c>
      <c r="I10" s="30">
        <v>0</v>
      </c>
      <c r="J10" s="30">
        <v>0</v>
      </c>
      <c r="K10" s="30">
        <v>0</v>
      </c>
      <c r="L10" s="30"/>
      <c r="M10" s="31">
        <f>SUM(E10:L10)</f>
        <v>1</v>
      </c>
      <c r="N10" s="215"/>
    </row>
    <row r="11" spans="1:14" s="6" customFormat="1" ht="24.95" customHeight="1">
      <c r="A11" s="428">
        <v>4</v>
      </c>
      <c r="B11" s="420" t="str">
        <f>'PLANILHA ORÇ.'!D30</f>
        <v>SUPER-ESTRUTURA</v>
      </c>
      <c r="C11" s="429">
        <f>'PLANILHA ORÇ.'!H37</f>
        <v>27227.58</v>
      </c>
      <c r="D11" s="424">
        <f>C11/C41</f>
        <v>5.7601068872990033E-2</v>
      </c>
      <c r="E11" s="223">
        <f t="shared" si="0"/>
        <v>0</v>
      </c>
      <c r="F11" s="223">
        <f t="shared" si="0"/>
        <v>13613.79</v>
      </c>
      <c r="G11" s="223">
        <f t="shared" si="0"/>
        <v>13613.79</v>
      </c>
      <c r="H11" s="223">
        <f t="shared" si="0"/>
        <v>0</v>
      </c>
      <c r="I11" s="223">
        <f t="shared" si="0"/>
        <v>0</v>
      </c>
      <c r="J11" s="223">
        <f t="shared" si="0"/>
        <v>0</v>
      </c>
      <c r="K11" s="223">
        <f t="shared" si="0"/>
        <v>0</v>
      </c>
      <c r="L11" s="223">
        <f>SUM(E11:K11)</f>
        <v>27227.58</v>
      </c>
      <c r="M11" s="29">
        <f>C11-(SUM(E11:L11))</f>
        <v>-27227.58</v>
      </c>
      <c r="N11" s="215"/>
    </row>
    <row r="12" spans="1:14" s="6" customFormat="1" ht="24.95" customHeight="1">
      <c r="A12" s="428"/>
      <c r="B12" s="421"/>
      <c r="C12" s="429"/>
      <c r="D12" s="424"/>
      <c r="E12" s="30">
        <v>0</v>
      </c>
      <c r="F12" s="30">
        <v>0.5</v>
      </c>
      <c r="G12" s="30">
        <v>0.5</v>
      </c>
      <c r="H12" s="30">
        <v>0</v>
      </c>
      <c r="I12" s="30">
        <v>0</v>
      </c>
      <c r="J12" s="30">
        <v>0</v>
      </c>
      <c r="K12" s="30">
        <v>0</v>
      </c>
      <c r="L12" s="30"/>
      <c r="M12" s="31">
        <f>SUM(E12:L12)</f>
        <v>1</v>
      </c>
      <c r="N12" s="215"/>
    </row>
    <row r="13" spans="1:14" s="6" customFormat="1" ht="18">
      <c r="A13" s="418">
        <v>5</v>
      </c>
      <c r="B13" s="420" t="s">
        <v>436</v>
      </c>
      <c r="C13" s="422">
        <f>'PLANILHA ORÇ.'!H41</f>
        <v>35705.51</v>
      </c>
      <c r="D13" s="424">
        <f>C13/C41</f>
        <v>7.5536479578986987E-2</v>
      </c>
      <c r="E13" s="223">
        <f t="shared" si="0"/>
        <v>0</v>
      </c>
      <c r="F13" s="223">
        <f t="shared" si="0"/>
        <v>0</v>
      </c>
      <c r="G13" s="223">
        <f t="shared" si="0"/>
        <v>17852.755000000001</v>
      </c>
      <c r="H13" s="223">
        <f t="shared" si="0"/>
        <v>17852.755000000001</v>
      </c>
      <c r="I13" s="223">
        <f t="shared" si="0"/>
        <v>0</v>
      </c>
      <c r="J13" s="223">
        <f t="shared" si="0"/>
        <v>0</v>
      </c>
      <c r="K13" s="223">
        <f t="shared" si="0"/>
        <v>0</v>
      </c>
      <c r="L13" s="223">
        <f>SUM(E13:K13)</f>
        <v>35705.51</v>
      </c>
      <c r="M13" s="29">
        <f>C13-(SUM(E13:L13))</f>
        <v>-35705.51</v>
      </c>
      <c r="N13" s="215"/>
    </row>
    <row r="14" spans="1:14" s="6" customFormat="1" ht="24.95" customHeight="1">
      <c r="A14" s="419"/>
      <c r="B14" s="421"/>
      <c r="C14" s="423"/>
      <c r="D14" s="424"/>
      <c r="E14" s="30">
        <v>0</v>
      </c>
      <c r="F14" s="30">
        <v>0</v>
      </c>
      <c r="G14" s="30">
        <v>0.5</v>
      </c>
      <c r="H14" s="30">
        <v>0.5</v>
      </c>
      <c r="I14" s="30">
        <v>0</v>
      </c>
      <c r="J14" s="30">
        <v>0</v>
      </c>
      <c r="K14" s="30">
        <v>0</v>
      </c>
      <c r="L14" s="30"/>
      <c r="M14" s="31">
        <f>SUM(E14:L14)</f>
        <v>1</v>
      </c>
      <c r="N14" s="215"/>
    </row>
    <row r="15" spans="1:14" s="6" customFormat="1" ht="24.95" customHeight="1">
      <c r="A15" s="418">
        <v>6</v>
      </c>
      <c r="B15" s="420" t="s">
        <v>78</v>
      </c>
      <c r="C15" s="422">
        <f>'PLANILHA ORÇ.'!H45</f>
        <v>9814</v>
      </c>
      <c r="D15" s="424">
        <f>C15/C41</f>
        <v>2.0761921915922171E-2</v>
      </c>
      <c r="E15" s="223">
        <f t="shared" si="0"/>
        <v>0</v>
      </c>
      <c r="F15" s="223">
        <f t="shared" si="0"/>
        <v>0</v>
      </c>
      <c r="G15" s="223">
        <f t="shared" si="0"/>
        <v>0</v>
      </c>
      <c r="H15" s="223">
        <f t="shared" si="0"/>
        <v>4907</v>
      </c>
      <c r="I15" s="223">
        <f t="shared" si="0"/>
        <v>4907</v>
      </c>
      <c r="J15" s="223">
        <f t="shared" si="0"/>
        <v>0</v>
      </c>
      <c r="K15" s="223">
        <f t="shared" si="0"/>
        <v>0</v>
      </c>
      <c r="L15" s="223">
        <f>SUM(E15:K15)</f>
        <v>9814</v>
      </c>
      <c r="M15" s="29">
        <f>C15-(SUM(E15:L15))</f>
        <v>-9814</v>
      </c>
      <c r="N15" s="215"/>
    </row>
    <row r="16" spans="1:14" s="6" customFormat="1" ht="24.95" customHeight="1">
      <c r="A16" s="419"/>
      <c r="B16" s="421"/>
      <c r="C16" s="423"/>
      <c r="D16" s="424"/>
      <c r="E16" s="30">
        <v>0</v>
      </c>
      <c r="F16" s="30">
        <v>0</v>
      </c>
      <c r="G16" s="30">
        <v>0</v>
      </c>
      <c r="H16" s="30">
        <v>0.5</v>
      </c>
      <c r="I16" s="30">
        <v>0.5</v>
      </c>
      <c r="J16" s="30">
        <v>0</v>
      </c>
      <c r="K16" s="30">
        <v>0</v>
      </c>
      <c r="L16" s="30"/>
      <c r="M16" s="31">
        <f>SUM(E16:L16)</f>
        <v>1</v>
      </c>
      <c r="N16" s="215"/>
    </row>
    <row r="17" spans="1:14" s="6" customFormat="1" ht="24.75" customHeight="1">
      <c r="A17" s="418">
        <v>7</v>
      </c>
      <c r="B17" s="420" t="s">
        <v>513</v>
      </c>
      <c r="C17" s="422">
        <f>'PLANILHA ORÇ.'!H51</f>
        <v>19535.140000000003</v>
      </c>
      <c r="D17" s="424">
        <f>C17/C41</f>
        <v>4.1327394670532695E-2</v>
      </c>
      <c r="E17" s="223">
        <f t="shared" si="0"/>
        <v>0</v>
      </c>
      <c r="F17" s="223">
        <f t="shared" si="0"/>
        <v>0</v>
      </c>
      <c r="G17" s="223">
        <f t="shared" si="0"/>
        <v>0</v>
      </c>
      <c r="H17" s="223">
        <f t="shared" si="0"/>
        <v>9767.5700000000015</v>
      </c>
      <c r="I17" s="223">
        <f t="shared" si="0"/>
        <v>9767.5700000000015</v>
      </c>
      <c r="J17" s="223">
        <f t="shared" si="0"/>
        <v>0</v>
      </c>
      <c r="K17" s="223">
        <f t="shared" si="0"/>
        <v>0</v>
      </c>
      <c r="L17" s="223">
        <f>SUM(E17:K17)</f>
        <v>19535.140000000003</v>
      </c>
      <c r="M17" s="29">
        <f>C17-(SUM(E17:L17))</f>
        <v>-19535.140000000003</v>
      </c>
      <c r="N17" s="215"/>
    </row>
    <row r="18" spans="1:14" s="6" customFormat="1" ht="24.95" customHeight="1">
      <c r="A18" s="419"/>
      <c r="B18" s="421"/>
      <c r="C18" s="423"/>
      <c r="D18" s="424"/>
      <c r="E18" s="30">
        <v>0</v>
      </c>
      <c r="F18" s="30">
        <v>0</v>
      </c>
      <c r="G18" s="30">
        <v>0</v>
      </c>
      <c r="H18" s="30">
        <v>0.5</v>
      </c>
      <c r="I18" s="30">
        <v>0.5</v>
      </c>
      <c r="J18" s="30">
        <v>0</v>
      </c>
      <c r="K18" s="30">
        <v>0</v>
      </c>
      <c r="L18" s="30"/>
      <c r="M18" s="31">
        <f>SUM(E18:L18)</f>
        <v>1</v>
      </c>
      <c r="N18" s="215"/>
    </row>
    <row r="19" spans="1:14" s="6" customFormat="1" ht="24.95" customHeight="1">
      <c r="A19" s="418">
        <v>8</v>
      </c>
      <c r="B19" s="420" t="s">
        <v>98</v>
      </c>
      <c r="C19" s="422">
        <f>'PLANILHA ORÇ.'!H55</f>
        <v>5444.45</v>
      </c>
      <c r="D19" s="424">
        <f>C19/C41</f>
        <v>1.15179586076159E-2</v>
      </c>
      <c r="E19" s="223">
        <f t="shared" si="0"/>
        <v>0</v>
      </c>
      <c r="F19" s="223">
        <f t="shared" si="0"/>
        <v>0</v>
      </c>
      <c r="G19" s="223">
        <f t="shared" si="0"/>
        <v>0</v>
      </c>
      <c r="H19" s="223">
        <f t="shared" si="0"/>
        <v>0</v>
      </c>
      <c r="I19" s="223">
        <f t="shared" si="0"/>
        <v>5444.45</v>
      </c>
      <c r="J19" s="223">
        <f t="shared" si="0"/>
        <v>0</v>
      </c>
      <c r="K19" s="223">
        <f t="shared" si="0"/>
        <v>0</v>
      </c>
      <c r="L19" s="223">
        <f>SUM(E19:K19)</f>
        <v>5444.45</v>
      </c>
      <c r="M19" s="29">
        <f>C19-(SUM(E19:L19))</f>
        <v>-5444.45</v>
      </c>
      <c r="N19" s="215"/>
    </row>
    <row r="20" spans="1:14" s="6" customFormat="1" ht="24.95" customHeight="1">
      <c r="A20" s="419"/>
      <c r="B20" s="421"/>
      <c r="C20" s="423"/>
      <c r="D20" s="424"/>
      <c r="E20" s="30">
        <v>0</v>
      </c>
      <c r="F20" s="30">
        <v>0</v>
      </c>
      <c r="G20" s="30">
        <v>0</v>
      </c>
      <c r="H20" s="30">
        <v>0</v>
      </c>
      <c r="I20" s="30">
        <v>1</v>
      </c>
      <c r="J20" s="30">
        <v>0</v>
      </c>
      <c r="K20" s="30">
        <v>0</v>
      </c>
      <c r="L20" s="30"/>
      <c r="M20" s="31">
        <f>SUM(E20:L20)</f>
        <v>1</v>
      </c>
      <c r="N20" s="215"/>
    </row>
    <row r="21" spans="1:14" s="6" customFormat="1" ht="24.95" customHeight="1">
      <c r="A21" s="418">
        <v>9</v>
      </c>
      <c r="B21" s="420" t="s">
        <v>104</v>
      </c>
      <c r="C21" s="422">
        <f>'PLANILHA ORÇ.'!H59</f>
        <v>126583.45000000001</v>
      </c>
      <c r="D21" s="424">
        <f>C21/C41</f>
        <v>0.26779251118280401</v>
      </c>
      <c r="E21" s="223">
        <f t="shared" si="0"/>
        <v>0</v>
      </c>
      <c r="F21" s="223">
        <f t="shared" si="0"/>
        <v>0</v>
      </c>
      <c r="G21" s="223">
        <f t="shared" si="0"/>
        <v>63291.725000000006</v>
      </c>
      <c r="H21" s="223">
        <f t="shared" si="0"/>
        <v>63291.725000000006</v>
      </c>
      <c r="I21" s="223">
        <f t="shared" si="0"/>
        <v>0</v>
      </c>
      <c r="J21" s="223">
        <f t="shared" si="0"/>
        <v>0</v>
      </c>
      <c r="K21" s="223">
        <f t="shared" si="0"/>
        <v>0</v>
      </c>
      <c r="L21" s="223">
        <f>SUM(E21:K21)</f>
        <v>126583.45000000001</v>
      </c>
      <c r="M21" s="29">
        <f>C21-(SUM(E21:L21))</f>
        <v>-126583.45000000001</v>
      </c>
      <c r="N21" s="215"/>
    </row>
    <row r="22" spans="1:14" s="6" customFormat="1" ht="24.95" customHeight="1">
      <c r="A22" s="419"/>
      <c r="B22" s="421"/>
      <c r="C22" s="423"/>
      <c r="D22" s="424"/>
      <c r="E22" s="30">
        <v>0</v>
      </c>
      <c r="F22" s="30">
        <v>0</v>
      </c>
      <c r="G22" s="30">
        <v>0.5</v>
      </c>
      <c r="H22" s="30">
        <v>0.5</v>
      </c>
      <c r="I22" s="30">
        <v>0</v>
      </c>
      <c r="J22" s="30">
        <v>0</v>
      </c>
      <c r="K22" s="30">
        <v>0</v>
      </c>
      <c r="L22" s="30"/>
      <c r="M22" s="31">
        <f>SUM(E22:L22)</f>
        <v>1</v>
      </c>
      <c r="N22" s="215"/>
    </row>
    <row r="23" spans="1:14" s="6" customFormat="1" ht="24.95" customHeight="1">
      <c r="A23" s="418">
        <v>10</v>
      </c>
      <c r="B23" s="420" t="s">
        <v>111</v>
      </c>
      <c r="C23" s="422">
        <f>'PLANILHA ORÇ.'!H62</f>
        <v>5094.6000000000004</v>
      </c>
      <c r="D23" s="424">
        <f>C23/C41</f>
        <v>1.0777836498151325E-2</v>
      </c>
      <c r="E23" s="223">
        <f t="shared" si="0"/>
        <v>0</v>
      </c>
      <c r="F23" s="223">
        <f t="shared" si="0"/>
        <v>0</v>
      </c>
      <c r="G23" s="223">
        <f t="shared" si="0"/>
        <v>0</v>
      </c>
      <c r="H23" s="223">
        <f t="shared" si="0"/>
        <v>2547.3000000000002</v>
      </c>
      <c r="I23" s="223">
        <f t="shared" si="0"/>
        <v>2547.3000000000002</v>
      </c>
      <c r="J23" s="223">
        <v>0</v>
      </c>
      <c r="K23" s="223">
        <v>0</v>
      </c>
      <c r="L23" s="223">
        <f>SUM(E23:K23)</f>
        <v>5094.6000000000004</v>
      </c>
      <c r="M23" s="29">
        <f>C23-(SUM(E23:L23))</f>
        <v>-5094.6000000000004</v>
      </c>
      <c r="N23" s="215"/>
    </row>
    <row r="24" spans="1:14" s="6" customFormat="1" ht="24.75" customHeight="1">
      <c r="A24" s="419"/>
      <c r="B24" s="421"/>
      <c r="C24" s="423"/>
      <c r="D24" s="424"/>
      <c r="E24" s="30">
        <v>0</v>
      </c>
      <c r="F24" s="30">
        <v>0</v>
      </c>
      <c r="G24" s="30">
        <v>0</v>
      </c>
      <c r="H24" s="30">
        <v>0.5</v>
      </c>
      <c r="I24" s="30">
        <v>0.5</v>
      </c>
      <c r="J24" s="30">
        <v>0</v>
      </c>
      <c r="K24" s="30">
        <v>0</v>
      </c>
      <c r="L24" s="30"/>
      <c r="M24" s="31">
        <f>SUM(E24:L24)</f>
        <v>1</v>
      </c>
      <c r="N24" s="215"/>
    </row>
    <row r="25" spans="1:14" s="6" customFormat="1" ht="24.95" customHeight="1">
      <c r="A25" s="418">
        <v>11</v>
      </c>
      <c r="B25" s="420" t="s">
        <v>118</v>
      </c>
      <c r="C25" s="422">
        <f>'PLANILHA ORÇ.'!H69</f>
        <v>49208.86</v>
      </c>
      <c r="D25" s="424">
        <f>C25/C41</f>
        <v>0.10410337363883695</v>
      </c>
      <c r="E25" s="223">
        <f t="shared" si="0"/>
        <v>0</v>
      </c>
      <c r="F25" s="223">
        <f t="shared" si="0"/>
        <v>0</v>
      </c>
      <c r="G25" s="223">
        <f t="shared" si="0"/>
        <v>0</v>
      </c>
      <c r="H25" s="223">
        <f t="shared" si="0"/>
        <v>0</v>
      </c>
      <c r="I25" s="223">
        <f t="shared" si="0"/>
        <v>24604.43</v>
      </c>
      <c r="J25" s="223">
        <f t="shared" si="0"/>
        <v>24604.43</v>
      </c>
      <c r="K25" s="223">
        <f t="shared" si="0"/>
        <v>0</v>
      </c>
      <c r="L25" s="223">
        <f>SUM(E25:K25)</f>
        <v>49208.86</v>
      </c>
      <c r="M25" s="29">
        <f>C25-(SUM(E25:L25))</f>
        <v>-49208.86</v>
      </c>
      <c r="N25" s="215"/>
    </row>
    <row r="26" spans="1:14" s="6" customFormat="1" ht="24.75" customHeight="1">
      <c r="A26" s="419"/>
      <c r="B26" s="421"/>
      <c r="C26" s="423"/>
      <c r="D26" s="424"/>
      <c r="E26" s="30">
        <v>0</v>
      </c>
      <c r="F26" s="30">
        <v>0</v>
      </c>
      <c r="G26" s="30">
        <v>0</v>
      </c>
      <c r="H26" s="30">
        <v>0</v>
      </c>
      <c r="I26" s="30">
        <v>0.5</v>
      </c>
      <c r="J26" s="30">
        <v>0.5</v>
      </c>
      <c r="K26" s="30">
        <v>0</v>
      </c>
      <c r="L26" s="30"/>
      <c r="M26" s="31">
        <f>SUM(E26:L26)</f>
        <v>1</v>
      </c>
      <c r="N26" s="215"/>
    </row>
    <row r="27" spans="1:14" s="6" customFormat="1" ht="24.95" customHeight="1">
      <c r="A27" s="418">
        <v>12</v>
      </c>
      <c r="B27" s="420" t="s">
        <v>129</v>
      </c>
      <c r="C27" s="422">
        <f>'PLANILHA ORÇ.'!H78</f>
        <v>51846.5</v>
      </c>
      <c r="D27" s="424">
        <f>C27/C41</f>
        <v>0.10968340988525156</v>
      </c>
      <c r="E27" s="223">
        <f t="shared" si="0"/>
        <v>0</v>
      </c>
      <c r="F27" s="223">
        <f t="shared" si="0"/>
        <v>0</v>
      </c>
      <c r="G27" s="223">
        <f t="shared" si="0"/>
        <v>0</v>
      </c>
      <c r="H27" s="223">
        <f t="shared" si="0"/>
        <v>0</v>
      </c>
      <c r="I27" s="223">
        <f t="shared" si="0"/>
        <v>25923.25</v>
      </c>
      <c r="J27" s="223">
        <f t="shared" si="0"/>
        <v>25923.25</v>
      </c>
      <c r="K27" s="223">
        <f t="shared" si="0"/>
        <v>0</v>
      </c>
      <c r="L27" s="223">
        <f>SUM(E27:K27)</f>
        <v>51846.5</v>
      </c>
      <c r="M27" s="29">
        <f>C27-(SUM(E27:L27))</f>
        <v>-51846.5</v>
      </c>
      <c r="N27" s="215"/>
    </row>
    <row r="28" spans="1:14" s="6" customFormat="1" ht="24.75" customHeight="1">
      <c r="A28" s="419"/>
      <c r="B28" s="421"/>
      <c r="C28" s="423"/>
      <c r="D28" s="424"/>
      <c r="E28" s="30">
        <v>0</v>
      </c>
      <c r="F28" s="30">
        <v>0</v>
      </c>
      <c r="G28" s="30">
        <v>0</v>
      </c>
      <c r="H28" s="30">
        <v>0</v>
      </c>
      <c r="I28" s="30">
        <v>0.5</v>
      </c>
      <c r="J28" s="30">
        <v>0.5</v>
      </c>
      <c r="K28" s="30">
        <v>0</v>
      </c>
      <c r="L28" s="30"/>
      <c r="M28" s="31">
        <f>SUM(E28:L28)</f>
        <v>1</v>
      </c>
      <c r="N28" s="215"/>
    </row>
    <row r="29" spans="1:14" s="6" customFormat="1" ht="24.95" customHeight="1">
      <c r="A29" s="418">
        <v>13</v>
      </c>
      <c r="B29" s="420" t="s">
        <v>165</v>
      </c>
      <c r="C29" s="422">
        <f>'PLANILHA ORÇ.'!H92</f>
        <v>8105.0599999999995</v>
      </c>
      <c r="D29" s="424">
        <f>C29/C41</f>
        <v>1.7146588836749962E-2</v>
      </c>
      <c r="E29" s="223">
        <f t="shared" si="0"/>
        <v>0</v>
      </c>
      <c r="F29" s="223">
        <f t="shared" si="0"/>
        <v>2431.5179999999996</v>
      </c>
      <c r="G29" s="223">
        <f t="shared" si="0"/>
        <v>2431.5179999999996</v>
      </c>
      <c r="H29" s="223">
        <f t="shared" si="0"/>
        <v>3242.0239999999999</v>
      </c>
      <c r="I29" s="223">
        <f t="shared" si="0"/>
        <v>0</v>
      </c>
      <c r="J29" s="223">
        <f t="shared" si="0"/>
        <v>0</v>
      </c>
      <c r="K29" s="223">
        <f t="shared" si="0"/>
        <v>0</v>
      </c>
      <c r="L29" s="223">
        <f>SUM(E29:K29)</f>
        <v>8105.0599999999995</v>
      </c>
      <c r="M29" s="29">
        <f>C29-(SUM(E29:L29))</f>
        <v>-8105.0599999999995</v>
      </c>
      <c r="N29" s="215"/>
    </row>
    <row r="30" spans="1:14" s="6" customFormat="1" ht="24.95" customHeight="1">
      <c r="A30" s="419"/>
      <c r="B30" s="421"/>
      <c r="C30" s="423"/>
      <c r="D30" s="424"/>
      <c r="E30" s="30">
        <v>0</v>
      </c>
      <c r="F30" s="30">
        <v>0.3</v>
      </c>
      <c r="G30" s="30">
        <v>0.3</v>
      </c>
      <c r="H30" s="30">
        <v>0.4</v>
      </c>
      <c r="I30" s="30">
        <v>0</v>
      </c>
      <c r="J30" s="30">
        <v>0</v>
      </c>
      <c r="K30" s="30">
        <v>0</v>
      </c>
      <c r="L30" s="30"/>
      <c r="M30" s="31">
        <f>SUM(E30:L30)</f>
        <v>1</v>
      </c>
      <c r="N30" s="215"/>
    </row>
    <row r="31" spans="1:14" s="6" customFormat="1" ht="24.95" customHeight="1">
      <c r="A31" s="418">
        <v>14</v>
      </c>
      <c r="B31" s="420" t="s">
        <v>514</v>
      </c>
      <c r="C31" s="422">
        <f>'PLANILHA ORÇ.'!H105</f>
        <v>25387.94</v>
      </c>
      <c r="D31" s="424">
        <f>C31/C41</f>
        <v>5.3709234551265243E-2</v>
      </c>
      <c r="E31" s="223">
        <f t="shared" si="0"/>
        <v>0</v>
      </c>
      <c r="F31" s="223">
        <f t="shared" si="0"/>
        <v>0</v>
      </c>
      <c r="G31" s="223">
        <f t="shared" si="0"/>
        <v>0</v>
      </c>
      <c r="H31" s="223">
        <f t="shared" si="0"/>
        <v>0</v>
      </c>
      <c r="I31" s="223">
        <f t="shared" si="0"/>
        <v>12693.97</v>
      </c>
      <c r="J31" s="223">
        <f t="shared" si="0"/>
        <v>12693.97</v>
      </c>
      <c r="K31" s="223">
        <f t="shared" si="0"/>
        <v>0</v>
      </c>
      <c r="L31" s="223">
        <f>SUM(E31:K31)</f>
        <v>25387.94</v>
      </c>
      <c r="M31" s="29">
        <f>C31-(SUM(E31:L31))</f>
        <v>-25387.94</v>
      </c>
      <c r="N31" s="215"/>
    </row>
    <row r="32" spans="1:14" s="6" customFormat="1" ht="24.95" customHeight="1">
      <c r="A32" s="419"/>
      <c r="B32" s="421"/>
      <c r="C32" s="423"/>
      <c r="D32" s="424"/>
      <c r="E32" s="30">
        <v>0</v>
      </c>
      <c r="F32" s="30">
        <v>0</v>
      </c>
      <c r="G32" s="30">
        <v>0</v>
      </c>
      <c r="H32" s="30">
        <v>0</v>
      </c>
      <c r="I32" s="30">
        <v>0.5</v>
      </c>
      <c r="J32" s="30">
        <v>0.5</v>
      </c>
      <c r="K32" s="30">
        <v>0</v>
      </c>
      <c r="L32" s="30"/>
      <c r="M32" s="31">
        <f>SUM(E32:L32)</f>
        <v>1</v>
      </c>
      <c r="N32" s="215"/>
    </row>
    <row r="33" spans="1:15" s="6" customFormat="1" ht="24.95" customHeight="1">
      <c r="A33" s="418">
        <v>15</v>
      </c>
      <c r="B33" s="420" t="s">
        <v>179</v>
      </c>
      <c r="C33" s="422">
        <f>'PLANILHA ORÇ.'!H116</f>
        <v>14831.450000000003</v>
      </c>
      <c r="D33" s="424">
        <f>C33/C41</f>
        <v>3.1376544405940891E-2</v>
      </c>
      <c r="E33" s="223">
        <f t="shared" si="0"/>
        <v>0</v>
      </c>
      <c r="F33" s="223">
        <f t="shared" si="0"/>
        <v>4449.4350000000004</v>
      </c>
      <c r="G33" s="223">
        <f t="shared" si="0"/>
        <v>4449.4350000000004</v>
      </c>
      <c r="H33" s="223">
        <f t="shared" si="0"/>
        <v>5932.5800000000017</v>
      </c>
      <c r="I33" s="223">
        <f t="shared" si="0"/>
        <v>0</v>
      </c>
      <c r="J33" s="223">
        <f t="shared" si="0"/>
        <v>0</v>
      </c>
      <c r="K33" s="223">
        <f t="shared" si="0"/>
        <v>0</v>
      </c>
      <c r="L33" s="223">
        <f>SUM(E33:K33)</f>
        <v>14831.450000000003</v>
      </c>
      <c r="M33" s="29">
        <f>C33-(SUM(E33:L33))</f>
        <v>-14831.450000000003</v>
      </c>
      <c r="N33" s="215"/>
    </row>
    <row r="34" spans="1:15" s="6" customFormat="1" ht="24.95" customHeight="1">
      <c r="A34" s="419"/>
      <c r="B34" s="421"/>
      <c r="C34" s="423"/>
      <c r="D34" s="424"/>
      <c r="E34" s="30">
        <v>0</v>
      </c>
      <c r="F34" s="30">
        <v>0.3</v>
      </c>
      <c r="G34" s="30">
        <v>0.3</v>
      </c>
      <c r="H34" s="30">
        <v>0.4</v>
      </c>
      <c r="I34" s="30">
        <v>0</v>
      </c>
      <c r="J34" s="30">
        <v>0</v>
      </c>
      <c r="K34" s="30">
        <v>0</v>
      </c>
      <c r="L34" s="30"/>
      <c r="M34" s="31">
        <f>SUM(E34:L34)</f>
        <v>1</v>
      </c>
      <c r="N34" s="215"/>
    </row>
    <row r="35" spans="1:15" s="6" customFormat="1" ht="24.95" customHeight="1">
      <c r="A35" s="418">
        <v>16</v>
      </c>
      <c r="B35" s="420" t="s">
        <v>193</v>
      </c>
      <c r="C35" s="422">
        <f>'PLANILHA ORÇ.'!H123</f>
        <v>7213.04</v>
      </c>
      <c r="D35" s="424">
        <f>C35/C41</f>
        <v>1.5259483722888042E-2</v>
      </c>
      <c r="E35" s="223">
        <f t="shared" si="0"/>
        <v>0</v>
      </c>
      <c r="F35" s="223">
        <f t="shared" si="0"/>
        <v>0</v>
      </c>
      <c r="G35" s="223">
        <f t="shared" si="0"/>
        <v>0</v>
      </c>
      <c r="H35" s="223">
        <f t="shared" si="0"/>
        <v>0</v>
      </c>
      <c r="I35" s="223">
        <f t="shared" si="0"/>
        <v>3606.52</v>
      </c>
      <c r="J35" s="223">
        <f t="shared" si="0"/>
        <v>3606.52</v>
      </c>
      <c r="K35" s="223">
        <f t="shared" si="0"/>
        <v>0</v>
      </c>
      <c r="L35" s="223">
        <f>SUM(E35:K35)</f>
        <v>7213.04</v>
      </c>
      <c r="M35" s="29">
        <f>C35-(SUM(E35:L35))</f>
        <v>-7213.04</v>
      </c>
      <c r="N35" s="215"/>
    </row>
    <row r="36" spans="1:15" s="6" customFormat="1" ht="24.95" customHeight="1">
      <c r="A36" s="419"/>
      <c r="B36" s="421"/>
      <c r="C36" s="423"/>
      <c r="D36" s="424"/>
      <c r="E36" s="30">
        <v>0</v>
      </c>
      <c r="F36" s="30">
        <v>0</v>
      </c>
      <c r="G36" s="30">
        <v>0</v>
      </c>
      <c r="H36" s="30">
        <v>0</v>
      </c>
      <c r="I36" s="30">
        <v>0.5</v>
      </c>
      <c r="J36" s="30">
        <v>0.5</v>
      </c>
      <c r="K36" s="30">
        <v>0</v>
      </c>
      <c r="L36" s="30"/>
      <c r="M36" s="31">
        <f>SUM(E36:L36)</f>
        <v>1</v>
      </c>
      <c r="N36" s="215"/>
    </row>
    <row r="37" spans="1:15" s="6" customFormat="1" ht="24.95" customHeight="1">
      <c r="A37" s="418">
        <v>17</v>
      </c>
      <c r="B37" s="420" t="s">
        <v>512</v>
      </c>
      <c r="C37" s="422">
        <f>'PLANILHA ORÇ.'!H129</f>
        <v>24575.440000000002</v>
      </c>
      <c r="D37" s="424">
        <f>C37/C41</f>
        <v>5.1990357278319785E-2</v>
      </c>
      <c r="E37" s="223">
        <f t="shared" si="0"/>
        <v>0</v>
      </c>
      <c r="F37" s="223">
        <f t="shared" si="0"/>
        <v>0</v>
      </c>
      <c r="G37" s="223">
        <f t="shared" si="0"/>
        <v>0</v>
      </c>
      <c r="H37" s="223">
        <f t="shared" si="0"/>
        <v>0</v>
      </c>
      <c r="I37" s="223">
        <f t="shared" si="0"/>
        <v>4915.0880000000006</v>
      </c>
      <c r="J37" s="223">
        <f t="shared" si="0"/>
        <v>12287.720000000001</v>
      </c>
      <c r="K37" s="223">
        <f t="shared" si="0"/>
        <v>7372.6320000000005</v>
      </c>
      <c r="L37" s="223">
        <f>SUM(E37:K37)</f>
        <v>24575.440000000002</v>
      </c>
      <c r="M37" s="29">
        <f>C37-(SUM(E37:L37))</f>
        <v>-24575.440000000002</v>
      </c>
      <c r="N37" s="215"/>
    </row>
    <row r="38" spans="1:15" s="6" customFormat="1" ht="24.95" customHeight="1">
      <c r="A38" s="419"/>
      <c r="B38" s="421"/>
      <c r="C38" s="423"/>
      <c r="D38" s="424"/>
      <c r="E38" s="30">
        <v>0</v>
      </c>
      <c r="F38" s="30">
        <v>0</v>
      </c>
      <c r="G38" s="30">
        <v>0</v>
      </c>
      <c r="H38" s="30">
        <v>0</v>
      </c>
      <c r="I38" s="30">
        <v>0.2</v>
      </c>
      <c r="J38" s="30">
        <v>0.5</v>
      </c>
      <c r="K38" s="30">
        <v>0.3</v>
      </c>
      <c r="L38" s="30"/>
      <c r="M38" s="31">
        <f>SUM(E38:L38)</f>
        <v>1</v>
      </c>
      <c r="N38" s="215"/>
    </row>
    <row r="39" spans="1:15" s="6" customFormat="1" ht="24.95" customHeight="1">
      <c r="A39" s="418">
        <v>18</v>
      </c>
      <c r="B39" s="420" t="s">
        <v>146</v>
      </c>
      <c r="C39" s="422">
        <f>'PLANILHA ORÇ.'!H132</f>
        <v>1919.92</v>
      </c>
      <c r="D39" s="424">
        <f>C39/C41</f>
        <v>4.0616699739980935E-3</v>
      </c>
      <c r="E39" s="223">
        <f t="shared" si="0"/>
        <v>0</v>
      </c>
      <c r="F39" s="223">
        <f t="shared" si="0"/>
        <v>0</v>
      </c>
      <c r="G39" s="223">
        <f t="shared" si="0"/>
        <v>0</v>
      </c>
      <c r="H39" s="223">
        <f t="shared" si="0"/>
        <v>0</v>
      </c>
      <c r="I39" s="223">
        <f t="shared" si="0"/>
        <v>0</v>
      </c>
      <c r="J39" s="223">
        <f t="shared" si="0"/>
        <v>0</v>
      </c>
      <c r="K39" s="223">
        <f t="shared" si="0"/>
        <v>1919.92</v>
      </c>
      <c r="L39" s="223">
        <f>SUM(E39:K39)</f>
        <v>1919.92</v>
      </c>
      <c r="M39" s="29">
        <f>C39-(SUM(E39:L39))</f>
        <v>-1919.92</v>
      </c>
      <c r="N39" s="215"/>
    </row>
    <row r="40" spans="1:15" s="6" customFormat="1" ht="24.95" customHeight="1">
      <c r="A40" s="419"/>
      <c r="B40" s="421"/>
      <c r="C40" s="423"/>
      <c r="D40" s="424"/>
      <c r="E40" s="30">
        <v>0</v>
      </c>
      <c r="F40" s="30">
        <v>0</v>
      </c>
      <c r="G40" s="30">
        <v>0</v>
      </c>
      <c r="H40" s="30">
        <v>0</v>
      </c>
      <c r="I40" s="30">
        <v>0</v>
      </c>
      <c r="J40" s="30">
        <v>0</v>
      </c>
      <c r="K40" s="30">
        <v>1</v>
      </c>
      <c r="L40" s="30"/>
      <c r="M40" s="31">
        <f>SUM(E40:L40)</f>
        <v>1</v>
      </c>
      <c r="N40" s="215"/>
    </row>
    <row r="41" spans="1:15" s="6" customFormat="1" ht="50.1" customHeight="1">
      <c r="A41" s="32"/>
      <c r="B41" s="33" t="s">
        <v>476</v>
      </c>
      <c r="C41" s="34">
        <f>SUM(C5:C40)</f>
        <v>472692.27</v>
      </c>
      <c r="D41" s="35">
        <f>SUM(D5:D40)</f>
        <v>0.99999999999999978</v>
      </c>
      <c r="E41" s="36"/>
      <c r="F41" s="36"/>
      <c r="G41" s="36"/>
      <c r="H41" s="36"/>
      <c r="I41" s="36"/>
      <c r="J41" s="36"/>
      <c r="K41" s="36"/>
      <c r="L41" s="36"/>
      <c r="M41" s="31">
        <f>SUM(E41:L41)</f>
        <v>0</v>
      </c>
      <c r="N41" s="215"/>
    </row>
    <row r="42" spans="1:15" s="6" customFormat="1" ht="35.1" customHeight="1">
      <c r="A42" s="426" t="s">
        <v>477</v>
      </c>
      <c r="B42" s="426"/>
      <c r="C42" s="426"/>
      <c r="D42" s="37" t="s">
        <v>474</v>
      </c>
      <c r="E42" s="28">
        <f t="shared" ref="E42:L42" si="1">E5+E37+E35+E33+E31+E29+E27+E25+E23+E21+E19+E17+E15+E13+E11+E7+E9+E39</f>
        <v>39656.631999999998</v>
      </c>
      <c r="F42" s="28">
        <f t="shared" si="1"/>
        <v>41037.441000000006</v>
      </c>
      <c r="G42" s="28">
        <f t="shared" si="1"/>
        <v>101639.223</v>
      </c>
      <c r="H42" s="28">
        <f t="shared" si="1"/>
        <v>107540.95400000003</v>
      </c>
      <c r="I42" s="28">
        <f t="shared" si="1"/>
        <v>94409.578000000009</v>
      </c>
      <c r="J42" s="28">
        <f t="shared" si="1"/>
        <v>79115.89</v>
      </c>
      <c r="K42" s="28">
        <f t="shared" si="1"/>
        <v>9292.5519999999997</v>
      </c>
      <c r="L42" s="28">
        <f t="shared" si="1"/>
        <v>472692.26999999996</v>
      </c>
      <c r="M42" s="29">
        <f>C41-(SUM(E42:L42))</f>
        <v>-472692.27</v>
      </c>
      <c r="N42" s="215"/>
      <c r="O42" s="217"/>
    </row>
    <row r="43" spans="1:15" s="6" customFormat="1" ht="35.1" customHeight="1">
      <c r="A43" s="427" t="s">
        <v>478</v>
      </c>
      <c r="B43" s="427"/>
      <c r="C43" s="427"/>
      <c r="D43" s="218" t="s">
        <v>475</v>
      </c>
      <c r="E43" s="219">
        <f t="shared" ref="E43:L43" si="2">E42/$C$41</f>
        <v>8.3895241189368294E-2</v>
      </c>
      <c r="F43" s="219">
        <f t="shared" si="2"/>
        <v>8.6816399599680363E-2</v>
      </c>
      <c r="G43" s="219">
        <f t="shared" si="2"/>
        <v>0.21502196979019775</v>
      </c>
      <c r="H43" s="219">
        <f t="shared" si="2"/>
        <v>0.22750732522027498</v>
      </c>
      <c r="I43" s="219">
        <f t="shared" si="2"/>
        <v>0.19972735750470386</v>
      </c>
      <c r="J43" s="219">
        <f t="shared" si="2"/>
        <v>0.16737292953828078</v>
      </c>
      <c r="K43" s="219">
        <f>K42/$C$41</f>
        <v>1.9658777157494027E-2</v>
      </c>
      <c r="L43" s="219">
        <f t="shared" si="2"/>
        <v>0.99999999999999989</v>
      </c>
      <c r="M43" s="31">
        <f>SUM(E43:L43)</f>
        <v>1.9999999999999998</v>
      </c>
      <c r="N43" s="215"/>
    </row>
    <row r="44" spans="1:15" s="6" customFormat="1" ht="35.1" customHeight="1">
      <c r="A44" s="427" t="s">
        <v>479</v>
      </c>
      <c r="B44" s="427"/>
      <c r="C44" s="427"/>
      <c r="D44" s="218" t="s">
        <v>474</v>
      </c>
      <c r="E44" s="28">
        <f>E42</f>
        <v>39656.631999999998</v>
      </c>
      <c r="F44" s="28">
        <f t="shared" ref="F44:K44" si="3">E44+F42</f>
        <v>80694.073000000004</v>
      </c>
      <c r="G44" s="28">
        <f t="shared" si="3"/>
        <v>182333.296</v>
      </c>
      <c r="H44" s="28">
        <f t="shared" si="3"/>
        <v>289874.25</v>
      </c>
      <c r="I44" s="28">
        <f t="shared" si="3"/>
        <v>384283.82799999998</v>
      </c>
      <c r="J44" s="28">
        <f t="shared" si="3"/>
        <v>463399.71799999999</v>
      </c>
      <c r="K44" s="28">
        <f t="shared" si="3"/>
        <v>472692.27</v>
      </c>
      <c r="L44" s="28"/>
      <c r="M44" s="29"/>
      <c r="N44" s="215"/>
    </row>
    <row r="45" spans="1:15" s="6" customFormat="1" ht="35.1" customHeight="1">
      <c r="A45" s="426" t="s">
        <v>480</v>
      </c>
      <c r="B45" s="426"/>
      <c r="C45" s="426"/>
      <c r="D45" s="220" t="s">
        <v>475</v>
      </c>
      <c r="E45" s="219">
        <f t="shared" ref="E45:K45" si="4">E44/$C$41</f>
        <v>8.3895241189368294E-2</v>
      </c>
      <c r="F45" s="219">
        <f t="shared" si="4"/>
        <v>0.17071164078904866</v>
      </c>
      <c r="G45" s="219">
        <f t="shared" si="4"/>
        <v>0.38573361057924638</v>
      </c>
      <c r="H45" s="219">
        <f t="shared" si="4"/>
        <v>0.61324093579952133</v>
      </c>
      <c r="I45" s="219">
        <f t="shared" si="4"/>
        <v>0.81296829330422515</v>
      </c>
      <c r="J45" s="219">
        <f t="shared" si="4"/>
        <v>0.98034122284250591</v>
      </c>
      <c r="K45" s="219">
        <f t="shared" si="4"/>
        <v>1</v>
      </c>
      <c r="L45" s="219"/>
      <c r="M45" s="31"/>
      <c r="N45" s="215"/>
    </row>
    <row r="48" spans="1:15" ht="27.75" customHeight="1"/>
    <row r="49" spans="1:14" s="221" customFormat="1" ht="36" customHeight="1">
      <c r="A49" s="216"/>
      <c r="B49" s="143" t="s">
        <v>515</v>
      </c>
      <c r="C49" s="222"/>
      <c r="D49" s="222"/>
      <c r="M49" s="216"/>
      <c r="N49" s="216"/>
    </row>
    <row r="50" spans="1:14" s="221" customFormat="1" ht="24.75" customHeight="1">
      <c r="A50" s="216"/>
      <c r="B50" s="142" t="s">
        <v>516</v>
      </c>
      <c r="C50" s="425"/>
      <c r="D50" s="425"/>
      <c r="E50" s="425"/>
      <c r="F50" s="425"/>
      <c r="M50" s="216"/>
      <c r="N50" s="216"/>
    </row>
    <row r="51" spans="1:14" s="221" customFormat="1" ht="24.75" customHeight="1">
      <c r="A51" s="216"/>
      <c r="B51" s="216"/>
      <c r="C51" s="425"/>
      <c r="D51" s="425"/>
      <c r="E51" s="425"/>
      <c r="F51" s="425"/>
      <c r="M51" s="216"/>
      <c r="N51" s="216"/>
    </row>
    <row r="52" spans="1:14" s="221" customFormat="1" ht="24.95" customHeight="1">
      <c r="A52" s="216"/>
      <c r="B52" s="216"/>
      <c r="C52" s="425"/>
      <c r="D52" s="425"/>
      <c r="E52" s="425"/>
      <c r="F52" s="425"/>
      <c r="M52" s="216"/>
      <c r="N52" s="216"/>
    </row>
  </sheetData>
  <mergeCells count="92">
    <mergeCell ref="A1:L1"/>
    <mergeCell ref="A2:L2"/>
    <mergeCell ref="L3:L4"/>
    <mergeCell ref="A5:A6"/>
    <mergeCell ref="B5:B6"/>
    <mergeCell ref="C5:C6"/>
    <mergeCell ref="D5:D6"/>
    <mergeCell ref="A3:A4"/>
    <mergeCell ref="B3:B4"/>
    <mergeCell ref="C3:D3"/>
    <mergeCell ref="E3:E4"/>
    <mergeCell ref="F3:F4"/>
    <mergeCell ref="G3:G4"/>
    <mergeCell ref="H3:H4"/>
    <mergeCell ref="I3:I4"/>
    <mergeCell ref="J3:J4"/>
    <mergeCell ref="A7:A8"/>
    <mergeCell ref="B7:B8"/>
    <mergeCell ref="C7:C8"/>
    <mergeCell ref="D7:D8"/>
    <mergeCell ref="A9:A10"/>
    <mergeCell ref="B9:B10"/>
    <mergeCell ref="C9:C10"/>
    <mergeCell ref="D9:D10"/>
    <mergeCell ref="A13:A14"/>
    <mergeCell ref="A11:A12"/>
    <mergeCell ref="B11:B12"/>
    <mergeCell ref="C11:C12"/>
    <mergeCell ref="D11:D12"/>
    <mergeCell ref="A15:A16"/>
    <mergeCell ref="B15:B16"/>
    <mergeCell ref="C15:C16"/>
    <mergeCell ref="D15:D16"/>
    <mergeCell ref="A17:A18"/>
    <mergeCell ref="B17:B18"/>
    <mergeCell ref="C17:C18"/>
    <mergeCell ref="D17:D18"/>
    <mergeCell ref="A19:A20"/>
    <mergeCell ref="B19:B20"/>
    <mergeCell ref="C19:C20"/>
    <mergeCell ref="D19:D20"/>
    <mergeCell ref="A21:A22"/>
    <mergeCell ref="B21:B22"/>
    <mergeCell ref="C21:C22"/>
    <mergeCell ref="D21:D22"/>
    <mergeCell ref="A23:A24"/>
    <mergeCell ref="B23:B24"/>
    <mergeCell ref="C23:C24"/>
    <mergeCell ref="D23:D24"/>
    <mergeCell ref="A25:A26"/>
    <mergeCell ref="B25:B26"/>
    <mergeCell ref="C25:C26"/>
    <mergeCell ref="D25:D26"/>
    <mergeCell ref="B27:B28"/>
    <mergeCell ref="C27:C28"/>
    <mergeCell ref="D27:D28"/>
    <mergeCell ref="A29:A30"/>
    <mergeCell ref="B29:B30"/>
    <mergeCell ref="C29:C30"/>
    <mergeCell ref="D29:D30"/>
    <mergeCell ref="C51:F51"/>
    <mergeCell ref="C52:F52"/>
    <mergeCell ref="D13:D14"/>
    <mergeCell ref="C13:C14"/>
    <mergeCell ref="B13:B14"/>
    <mergeCell ref="A42:C42"/>
    <mergeCell ref="A43:C43"/>
    <mergeCell ref="A44:C44"/>
    <mergeCell ref="A45:C45"/>
    <mergeCell ref="C50:F50"/>
    <mergeCell ref="A35:A36"/>
    <mergeCell ref="B35:B36"/>
    <mergeCell ref="C35:C36"/>
    <mergeCell ref="D35:D36"/>
    <mergeCell ref="A37:A38"/>
    <mergeCell ref="B37:B38"/>
    <mergeCell ref="K3:K4"/>
    <mergeCell ref="A39:A40"/>
    <mergeCell ref="B39:B40"/>
    <mergeCell ref="C39:C40"/>
    <mergeCell ref="D39:D40"/>
    <mergeCell ref="C37:C38"/>
    <mergeCell ref="D37:D38"/>
    <mergeCell ref="A31:A32"/>
    <mergeCell ref="B31:B32"/>
    <mergeCell ref="C31:C32"/>
    <mergeCell ref="D31:D32"/>
    <mergeCell ref="A33:A34"/>
    <mergeCell ref="B33:B34"/>
    <mergeCell ref="C33:C34"/>
    <mergeCell ref="D33:D34"/>
    <mergeCell ref="A27:A28"/>
  </mergeCells>
  <phoneticPr fontId="21" type="noConversion"/>
  <pageMargins left="0.511811024" right="0.511811024" top="0.78740157499999996" bottom="0.78740157499999996" header="0.31496062000000002" footer="0.31496062000000002"/>
  <pageSetup paperSize="9" scale="3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E3F00-274C-49E1-B2DE-4262D174C950}">
  <dimension ref="A1:G33"/>
  <sheetViews>
    <sheetView view="pageBreakPreview" zoomScaleNormal="100" zoomScaleSheetLayoutView="100" workbookViewId="0">
      <selection activeCell="E27" sqref="E27"/>
    </sheetView>
  </sheetViews>
  <sheetFormatPr defaultRowHeight="12.75"/>
  <cols>
    <col min="1" max="1" width="51.5703125" style="165" customWidth="1"/>
    <col min="2" max="2" width="13.140625" style="165" customWidth="1"/>
    <col min="3" max="3" width="15.140625" style="165" customWidth="1"/>
    <col min="4" max="4" width="15.7109375" style="165" customWidth="1"/>
    <col min="5" max="5" width="15.5703125" style="165" customWidth="1"/>
    <col min="6" max="6" width="14.85546875" style="203" customWidth="1"/>
    <col min="7" max="7" width="12" style="165" customWidth="1"/>
    <col min="8" max="12" width="9.140625" style="165"/>
    <col min="13" max="13" width="11.5703125" style="165" bestFit="1" customWidth="1"/>
    <col min="14" max="256" width="9.140625" style="165"/>
    <col min="257" max="257" width="51.5703125" style="165" customWidth="1"/>
    <col min="258" max="258" width="13.140625" style="165" customWidth="1"/>
    <col min="259" max="259" width="15.140625" style="165" customWidth="1"/>
    <col min="260" max="260" width="11.28515625" style="165" customWidth="1"/>
    <col min="261" max="261" width="13.7109375" style="165" customWidth="1"/>
    <col min="262" max="262" width="14.85546875" style="165" customWidth="1"/>
    <col min="263" max="263" width="12" style="165" customWidth="1"/>
    <col min="264" max="268" width="9.140625" style="165"/>
    <col min="269" max="269" width="11.5703125" style="165" bestFit="1" customWidth="1"/>
    <col min="270" max="512" width="9.140625" style="165"/>
    <col min="513" max="513" width="51.5703125" style="165" customWidth="1"/>
    <col min="514" max="514" width="13.140625" style="165" customWidth="1"/>
    <col min="515" max="515" width="15.140625" style="165" customWidth="1"/>
    <col min="516" max="516" width="11.28515625" style="165" customWidth="1"/>
    <col min="517" max="517" width="13.7109375" style="165" customWidth="1"/>
    <col min="518" max="518" width="14.85546875" style="165" customWidth="1"/>
    <col min="519" max="519" width="12" style="165" customWidth="1"/>
    <col min="520" max="524" width="9.140625" style="165"/>
    <col min="525" max="525" width="11.5703125" style="165" bestFit="1" customWidth="1"/>
    <col min="526" max="768" width="9.140625" style="165"/>
    <col min="769" max="769" width="51.5703125" style="165" customWidth="1"/>
    <col min="770" max="770" width="13.140625" style="165" customWidth="1"/>
    <col min="771" max="771" width="15.140625" style="165" customWidth="1"/>
    <col min="772" max="772" width="11.28515625" style="165" customWidth="1"/>
    <col min="773" max="773" width="13.7109375" style="165" customWidth="1"/>
    <col min="774" max="774" width="14.85546875" style="165" customWidth="1"/>
    <col min="775" max="775" width="12" style="165" customWidth="1"/>
    <col min="776" max="780" width="9.140625" style="165"/>
    <col min="781" max="781" width="11.5703125" style="165" bestFit="1" customWidth="1"/>
    <col min="782" max="1024" width="9.140625" style="165"/>
    <col min="1025" max="1025" width="51.5703125" style="165" customWidth="1"/>
    <col min="1026" max="1026" width="13.140625" style="165" customWidth="1"/>
    <col min="1027" max="1027" width="15.140625" style="165" customWidth="1"/>
    <col min="1028" max="1028" width="11.28515625" style="165" customWidth="1"/>
    <col min="1029" max="1029" width="13.7109375" style="165" customWidth="1"/>
    <col min="1030" max="1030" width="14.85546875" style="165" customWidth="1"/>
    <col min="1031" max="1031" width="12" style="165" customWidth="1"/>
    <col min="1032" max="1036" width="9.140625" style="165"/>
    <col min="1037" max="1037" width="11.5703125" style="165" bestFit="1" customWidth="1"/>
    <col min="1038" max="1280" width="9.140625" style="165"/>
    <col min="1281" max="1281" width="51.5703125" style="165" customWidth="1"/>
    <col min="1282" max="1282" width="13.140625" style="165" customWidth="1"/>
    <col min="1283" max="1283" width="15.140625" style="165" customWidth="1"/>
    <col min="1284" max="1284" width="11.28515625" style="165" customWidth="1"/>
    <col min="1285" max="1285" width="13.7109375" style="165" customWidth="1"/>
    <col min="1286" max="1286" width="14.85546875" style="165" customWidth="1"/>
    <col min="1287" max="1287" width="12" style="165" customWidth="1"/>
    <col min="1288" max="1292" width="9.140625" style="165"/>
    <col min="1293" max="1293" width="11.5703125" style="165" bestFit="1" customWidth="1"/>
    <col min="1294" max="1536" width="9.140625" style="165"/>
    <col min="1537" max="1537" width="51.5703125" style="165" customWidth="1"/>
    <col min="1538" max="1538" width="13.140625" style="165" customWidth="1"/>
    <col min="1539" max="1539" width="15.140625" style="165" customWidth="1"/>
    <col min="1540" max="1540" width="11.28515625" style="165" customWidth="1"/>
    <col min="1541" max="1541" width="13.7109375" style="165" customWidth="1"/>
    <col min="1542" max="1542" width="14.85546875" style="165" customWidth="1"/>
    <col min="1543" max="1543" width="12" style="165" customWidth="1"/>
    <col min="1544" max="1548" width="9.140625" style="165"/>
    <col min="1549" max="1549" width="11.5703125" style="165" bestFit="1" customWidth="1"/>
    <col min="1550" max="1792" width="9.140625" style="165"/>
    <col min="1793" max="1793" width="51.5703125" style="165" customWidth="1"/>
    <col min="1794" max="1794" width="13.140625" style="165" customWidth="1"/>
    <col min="1795" max="1795" width="15.140625" style="165" customWidth="1"/>
    <col min="1796" max="1796" width="11.28515625" style="165" customWidth="1"/>
    <col min="1797" max="1797" width="13.7109375" style="165" customWidth="1"/>
    <col min="1798" max="1798" width="14.85546875" style="165" customWidth="1"/>
    <col min="1799" max="1799" width="12" style="165" customWidth="1"/>
    <col min="1800" max="1804" width="9.140625" style="165"/>
    <col min="1805" max="1805" width="11.5703125" style="165" bestFit="1" customWidth="1"/>
    <col min="1806" max="2048" width="9.140625" style="165"/>
    <col min="2049" max="2049" width="51.5703125" style="165" customWidth="1"/>
    <col min="2050" max="2050" width="13.140625" style="165" customWidth="1"/>
    <col min="2051" max="2051" width="15.140625" style="165" customWidth="1"/>
    <col min="2052" max="2052" width="11.28515625" style="165" customWidth="1"/>
    <col min="2053" max="2053" width="13.7109375" style="165" customWidth="1"/>
    <col min="2054" max="2054" width="14.85546875" style="165" customWidth="1"/>
    <col min="2055" max="2055" width="12" style="165" customWidth="1"/>
    <col min="2056" max="2060" width="9.140625" style="165"/>
    <col min="2061" max="2061" width="11.5703125" style="165" bestFit="1" customWidth="1"/>
    <col min="2062" max="2304" width="9.140625" style="165"/>
    <col min="2305" max="2305" width="51.5703125" style="165" customWidth="1"/>
    <col min="2306" max="2306" width="13.140625" style="165" customWidth="1"/>
    <col min="2307" max="2307" width="15.140625" style="165" customWidth="1"/>
    <col min="2308" max="2308" width="11.28515625" style="165" customWidth="1"/>
    <col min="2309" max="2309" width="13.7109375" style="165" customWidth="1"/>
    <col min="2310" max="2310" width="14.85546875" style="165" customWidth="1"/>
    <col min="2311" max="2311" width="12" style="165" customWidth="1"/>
    <col min="2312" max="2316" width="9.140625" style="165"/>
    <col min="2317" max="2317" width="11.5703125" style="165" bestFit="1" customWidth="1"/>
    <col min="2318" max="2560" width="9.140625" style="165"/>
    <col min="2561" max="2561" width="51.5703125" style="165" customWidth="1"/>
    <col min="2562" max="2562" width="13.140625" style="165" customWidth="1"/>
    <col min="2563" max="2563" width="15.140625" style="165" customWidth="1"/>
    <col min="2564" max="2564" width="11.28515625" style="165" customWidth="1"/>
    <col min="2565" max="2565" width="13.7109375" style="165" customWidth="1"/>
    <col min="2566" max="2566" width="14.85546875" style="165" customWidth="1"/>
    <col min="2567" max="2567" width="12" style="165" customWidth="1"/>
    <col min="2568" max="2572" width="9.140625" style="165"/>
    <col min="2573" max="2573" width="11.5703125" style="165" bestFit="1" customWidth="1"/>
    <col min="2574" max="2816" width="9.140625" style="165"/>
    <col min="2817" max="2817" width="51.5703125" style="165" customWidth="1"/>
    <col min="2818" max="2818" width="13.140625" style="165" customWidth="1"/>
    <col min="2819" max="2819" width="15.140625" style="165" customWidth="1"/>
    <col min="2820" max="2820" width="11.28515625" style="165" customWidth="1"/>
    <col min="2821" max="2821" width="13.7109375" style="165" customWidth="1"/>
    <col min="2822" max="2822" width="14.85546875" style="165" customWidth="1"/>
    <col min="2823" max="2823" width="12" style="165" customWidth="1"/>
    <col min="2824" max="2828" width="9.140625" style="165"/>
    <col min="2829" max="2829" width="11.5703125" style="165" bestFit="1" customWidth="1"/>
    <col min="2830" max="3072" width="9.140625" style="165"/>
    <col min="3073" max="3073" width="51.5703125" style="165" customWidth="1"/>
    <col min="3074" max="3074" width="13.140625" style="165" customWidth="1"/>
    <col min="3075" max="3075" width="15.140625" style="165" customWidth="1"/>
    <col min="3076" max="3076" width="11.28515625" style="165" customWidth="1"/>
    <col min="3077" max="3077" width="13.7109375" style="165" customWidth="1"/>
    <col min="3078" max="3078" width="14.85546875" style="165" customWidth="1"/>
    <col min="3079" max="3079" width="12" style="165" customWidth="1"/>
    <col min="3080" max="3084" width="9.140625" style="165"/>
    <col min="3085" max="3085" width="11.5703125" style="165" bestFit="1" customWidth="1"/>
    <col min="3086" max="3328" width="9.140625" style="165"/>
    <col min="3329" max="3329" width="51.5703125" style="165" customWidth="1"/>
    <col min="3330" max="3330" width="13.140625" style="165" customWidth="1"/>
    <col min="3331" max="3331" width="15.140625" style="165" customWidth="1"/>
    <col min="3332" max="3332" width="11.28515625" style="165" customWidth="1"/>
    <col min="3333" max="3333" width="13.7109375" style="165" customWidth="1"/>
    <col min="3334" max="3334" width="14.85546875" style="165" customWidth="1"/>
    <col min="3335" max="3335" width="12" style="165" customWidth="1"/>
    <col min="3336" max="3340" width="9.140625" style="165"/>
    <col min="3341" max="3341" width="11.5703125" style="165" bestFit="1" customWidth="1"/>
    <col min="3342" max="3584" width="9.140625" style="165"/>
    <col min="3585" max="3585" width="51.5703125" style="165" customWidth="1"/>
    <col min="3586" max="3586" width="13.140625" style="165" customWidth="1"/>
    <col min="3587" max="3587" width="15.140625" style="165" customWidth="1"/>
    <col min="3588" max="3588" width="11.28515625" style="165" customWidth="1"/>
    <col min="3589" max="3589" width="13.7109375" style="165" customWidth="1"/>
    <col min="3590" max="3590" width="14.85546875" style="165" customWidth="1"/>
    <col min="3591" max="3591" width="12" style="165" customWidth="1"/>
    <col min="3592" max="3596" width="9.140625" style="165"/>
    <col min="3597" max="3597" width="11.5703125" style="165" bestFit="1" customWidth="1"/>
    <col min="3598" max="3840" width="9.140625" style="165"/>
    <col min="3841" max="3841" width="51.5703125" style="165" customWidth="1"/>
    <col min="3842" max="3842" width="13.140625" style="165" customWidth="1"/>
    <col min="3843" max="3843" width="15.140625" style="165" customWidth="1"/>
    <col min="3844" max="3844" width="11.28515625" style="165" customWidth="1"/>
    <col min="3845" max="3845" width="13.7109375" style="165" customWidth="1"/>
    <col min="3846" max="3846" width="14.85546875" style="165" customWidth="1"/>
    <col min="3847" max="3847" width="12" style="165" customWidth="1"/>
    <col min="3848" max="3852" width="9.140625" style="165"/>
    <col min="3853" max="3853" width="11.5703125" style="165" bestFit="1" customWidth="1"/>
    <col min="3854" max="4096" width="9.140625" style="165"/>
    <col min="4097" max="4097" width="51.5703125" style="165" customWidth="1"/>
    <col min="4098" max="4098" width="13.140625" style="165" customWidth="1"/>
    <col min="4099" max="4099" width="15.140625" style="165" customWidth="1"/>
    <col min="4100" max="4100" width="11.28515625" style="165" customWidth="1"/>
    <col min="4101" max="4101" width="13.7109375" style="165" customWidth="1"/>
    <col min="4102" max="4102" width="14.85546875" style="165" customWidth="1"/>
    <col min="4103" max="4103" width="12" style="165" customWidth="1"/>
    <col min="4104" max="4108" width="9.140625" style="165"/>
    <col min="4109" max="4109" width="11.5703125" style="165" bestFit="1" customWidth="1"/>
    <col min="4110" max="4352" width="9.140625" style="165"/>
    <col min="4353" max="4353" width="51.5703125" style="165" customWidth="1"/>
    <col min="4354" max="4354" width="13.140625" style="165" customWidth="1"/>
    <col min="4355" max="4355" width="15.140625" style="165" customWidth="1"/>
    <col min="4356" max="4356" width="11.28515625" style="165" customWidth="1"/>
    <col min="4357" max="4357" width="13.7109375" style="165" customWidth="1"/>
    <col min="4358" max="4358" width="14.85546875" style="165" customWidth="1"/>
    <col min="4359" max="4359" width="12" style="165" customWidth="1"/>
    <col min="4360" max="4364" width="9.140625" style="165"/>
    <col min="4365" max="4365" width="11.5703125" style="165" bestFit="1" customWidth="1"/>
    <col min="4366" max="4608" width="9.140625" style="165"/>
    <col min="4609" max="4609" width="51.5703125" style="165" customWidth="1"/>
    <col min="4610" max="4610" width="13.140625" style="165" customWidth="1"/>
    <col min="4611" max="4611" width="15.140625" style="165" customWidth="1"/>
    <col min="4612" max="4612" width="11.28515625" style="165" customWidth="1"/>
    <col min="4613" max="4613" width="13.7109375" style="165" customWidth="1"/>
    <col min="4614" max="4614" width="14.85546875" style="165" customWidth="1"/>
    <col min="4615" max="4615" width="12" style="165" customWidth="1"/>
    <col min="4616" max="4620" width="9.140625" style="165"/>
    <col min="4621" max="4621" width="11.5703125" style="165" bestFit="1" customWidth="1"/>
    <col min="4622" max="4864" width="9.140625" style="165"/>
    <col min="4865" max="4865" width="51.5703125" style="165" customWidth="1"/>
    <col min="4866" max="4866" width="13.140625" style="165" customWidth="1"/>
    <col min="4867" max="4867" width="15.140625" style="165" customWidth="1"/>
    <col min="4868" max="4868" width="11.28515625" style="165" customWidth="1"/>
    <col min="4869" max="4869" width="13.7109375" style="165" customWidth="1"/>
    <col min="4870" max="4870" width="14.85546875" style="165" customWidth="1"/>
    <col min="4871" max="4871" width="12" style="165" customWidth="1"/>
    <col min="4872" max="4876" width="9.140625" style="165"/>
    <col min="4877" max="4877" width="11.5703125" style="165" bestFit="1" customWidth="1"/>
    <col min="4878" max="5120" width="9.140625" style="165"/>
    <col min="5121" max="5121" width="51.5703125" style="165" customWidth="1"/>
    <col min="5122" max="5122" width="13.140625" style="165" customWidth="1"/>
    <col min="5123" max="5123" width="15.140625" style="165" customWidth="1"/>
    <col min="5124" max="5124" width="11.28515625" style="165" customWidth="1"/>
    <col min="5125" max="5125" width="13.7109375" style="165" customWidth="1"/>
    <col min="5126" max="5126" width="14.85546875" style="165" customWidth="1"/>
    <col min="5127" max="5127" width="12" style="165" customWidth="1"/>
    <col min="5128" max="5132" width="9.140625" style="165"/>
    <col min="5133" max="5133" width="11.5703125" style="165" bestFit="1" customWidth="1"/>
    <col min="5134" max="5376" width="9.140625" style="165"/>
    <col min="5377" max="5377" width="51.5703125" style="165" customWidth="1"/>
    <col min="5378" max="5378" width="13.140625" style="165" customWidth="1"/>
    <col min="5379" max="5379" width="15.140625" style="165" customWidth="1"/>
    <col min="5380" max="5380" width="11.28515625" style="165" customWidth="1"/>
    <col min="5381" max="5381" width="13.7109375" style="165" customWidth="1"/>
    <col min="5382" max="5382" width="14.85546875" style="165" customWidth="1"/>
    <col min="5383" max="5383" width="12" style="165" customWidth="1"/>
    <col min="5384" max="5388" width="9.140625" style="165"/>
    <col min="5389" max="5389" width="11.5703125" style="165" bestFit="1" customWidth="1"/>
    <col min="5390" max="5632" width="9.140625" style="165"/>
    <col min="5633" max="5633" width="51.5703125" style="165" customWidth="1"/>
    <col min="5634" max="5634" width="13.140625" style="165" customWidth="1"/>
    <col min="5635" max="5635" width="15.140625" style="165" customWidth="1"/>
    <col min="5636" max="5636" width="11.28515625" style="165" customWidth="1"/>
    <col min="5637" max="5637" width="13.7109375" style="165" customWidth="1"/>
    <col min="5638" max="5638" width="14.85546875" style="165" customWidth="1"/>
    <col min="5639" max="5639" width="12" style="165" customWidth="1"/>
    <col min="5640" max="5644" width="9.140625" style="165"/>
    <col min="5645" max="5645" width="11.5703125" style="165" bestFit="1" customWidth="1"/>
    <col min="5646" max="5888" width="9.140625" style="165"/>
    <col min="5889" max="5889" width="51.5703125" style="165" customWidth="1"/>
    <col min="5890" max="5890" width="13.140625" style="165" customWidth="1"/>
    <col min="5891" max="5891" width="15.140625" style="165" customWidth="1"/>
    <col min="5892" max="5892" width="11.28515625" style="165" customWidth="1"/>
    <col min="5893" max="5893" width="13.7109375" style="165" customWidth="1"/>
    <col min="5894" max="5894" width="14.85546875" style="165" customWidth="1"/>
    <col min="5895" max="5895" width="12" style="165" customWidth="1"/>
    <col min="5896" max="5900" width="9.140625" style="165"/>
    <col min="5901" max="5901" width="11.5703125" style="165" bestFit="1" customWidth="1"/>
    <col min="5902" max="6144" width="9.140625" style="165"/>
    <col min="6145" max="6145" width="51.5703125" style="165" customWidth="1"/>
    <col min="6146" max="6146" width="13.140625" style="165" customWidth="1"/>
    <col min="6147" max="6147" width="15.140625" style="165" customWidth="1"/>
    <col min="6148" max="6148" width="11.28515625" style="165" customWidth="1"/>
    <col min="6149" max="6149" width="13.7109375" style="165" customWidth="1"/>
    <col min="6150" max="6150" width="14.85546875" style="165" customWidth="1"/>
    <col min="6151" max="6151" width="12" style="165" customWidth="1"/>
    <col min="6152" max="6156" width="9.140625" style="165"/>
    <col min="6157" max="6157" width="11.5703125" style="165" bestFit="1" customWidth="1"/>
    <col min="6158" max="6400" width="9.140625" style="165"/>
    <col min="6401" max="6401" width="51.5703125" style="165" customWidth="1"/>
    <col min="6402" max="6402" width="13.140625" style="165" customWidth="1"/>
    <col min="6403" max="6403" width="15.140625" style="165" customWidth="1"/>
    <col min="6404" max="6404" width="11.28515625" style="165" customWidth="1"/>
    <col min="6405" max="6405" width="13.7109375" style="165" customWidth="1"/>
    <col min="6406" max="6406" width="14.85546875" style="165" customWidth="1"/>
    <col min="6407" max="6407" width="12" style="165" customWidth="1"/>
    <col min="6408" max="6412" width="9.140625" style="165"/>
    <col min="6413" max="6413" width="11.5703125" style="165" bestFit="1" customWidth="1"/>
    <col min="6414" max="6656" width="9.140625" style="165"/>
    <col min="6657" max="6657" width="51.5703125" style="165" customWidth="1"/>
    <col min="6658" max="6658" width="13.140625" style="165" customWidth="1"/>
    <col min="6659" max="6659" width="15.140625" style="165" customWidth="1"/>
    <col min="6660" max="6660" width="11.28515625" style="165" customWidth="1"/>
    <col min="6661" max="6661" width="13.7109375" style="165" customWidth="1"/>
    <col min="6662" max="6662" width="14.85546875" style="165" customWidth="1"/>
    <col min="6663" max="6663" width="12" style="165" customWidth="1"/>
    <col min="6664" max="6668" width="9.140625" style="165"/>
    <col min="6669" max="6669" width="11.5703125" style="165" bestFit="1" customWidth="1"/>
    <col min="6670" max="6912" width="9.140625" style="165"/>
    <col min="6913" max="6913" width="51.5703125" style="165" customWidth="1"/>
    <col min="6914" max="6914" width="13.140625" style="165" customWidth="1"/>
    <col min="6915" max="6915" width="15.140625" style="165" customWidth="1"/>
    <col min="6916" max="6916" width="11.28515625" style="165" customWidth="1"/>
    <col min="6917" max="6917" width="13.7109375" style="165" customWidth="1"/>
    <col min="6918" max="6918" width="14.85546875" style="165" customWidth="1"/>
    <col min="6919" max="6919" width="12" style="165" customWidth="1"/>
    <col min="6920" max="6924" width="9.140625" style="165"/>
    <col min="6925" max="6925" width="11.5703125" style="165" bestFit="1" customWidth="1"/>
    <col min="6926" max="7168" width="9.140625" style="165"/>
    <col min="7169" max="7169" width="51.5703125" style="165" customWidth="1"/>
    <col min="7170" max="7170" width="13.140625" style="165" customWidth="1"/>
    <col min="7171" max="7171" width="15.140625" style="165" customWidth="1"/>
    <col min="7172" max="7172" width="11.28515625" style="165" customWidth="1"/>
    <col min="7173" max="7173" width="13.7109375" style="165" customWidth="1"/>
    <col min="7174" max="7174" width="14.85546875" style="165" customWidth="1"/>
    <col min="7175" max="7175" width="12" style="165" customWidth="1"/>
    <col min="7176" max="7180" width="9.140625" style="165"/>
    <col min="7181" max="7181" width="11.5703125" style="165" bestFit="1" customWidth="1"/>
    <col min="7182" max="7424" width="9.140625" style="165"/>
    <col min="7425" max="7425" width="51.5703125" style="165" customWidth="1"/>
    <col min="7426" max="7426" width="13.140625" style="165" customWidth="1"/>
    <col min="7427" max="7427" width="15.140625" style="165" customWidth="1"/>
    <col min="7428" max="7428" width="11.28515625" style="165" customWidth="1"/>
    <col min="7429" max="7429" width="13.7109375" style="165" customWidth="1"/>
    <col min="7430" max="7430" width="14.85546875" style="165" customWidth="1"/>
    <col min="7431" max="7431" width="12" style="165" customWidth="1"/>
    <col min="7432" max="7436" width="9.140625" style="165"/>
    <col min="7437" max="7437" width="11.5703125" style="165" bestFit="1" customWidth="1"/>
    <col min="7438" max="7680" width="9.140625" style="165"/>
    <col min="7681" max="7681" width="51.5703125" style="165" customWidth="1"/>
    <col min="7682" max="7682" width="13.140625" style="165" customWidth="1"/>
    <col min="7683" max="7683" width="15.140625" style="165" customWidth="1"/>
    <col min="7684" max="7684" width="11.28515625" style="165" customWidth="1"/>
    <col min="7685" max="7685" width="13.7109375" style="165" customWidth="1"/>
    <col min="7686" max="7686" width="14.85546875" style="165" customWidth="1"/>
    <col min="7687" max="7687" width="12" style="165" customWidth="1"/>
    <col min="7688" max="7692" width="9.140625" style="165"/>
    <col min="7693" max="7693" width="11.5703125" style="165" bestFit="1" customWidth="1"/>
    <col min="7694" max="7936" width="9.140625" style="165"/>
    <col min="7937" max="7937" width="51.5703125" style="165" customWidth="1"/>
    <col min="7938" max="7938" width="13.140625" style="165" customWidth="1"/>
    <col min="7939" max="7939" width="15.140625" style="165" customWidth="1"/>
    <col min="7940" max="7940" width="11.28515625" style="165" customWidth="1"/>
    <col min="7941" max="7941" width="13.7109375" style="165" customWidth="1"/>
    <col min="7942" max="7942" width="14.85546875" style="165" customWidth="1"/>
    <col min="7943" max="7943" width="12" style="165" customWidth="1"/>
    <col min="7944" max="7948" width="9.140625" style="165"/>
    <col min="7949" max="7949" width="11.5703125" style="165" bestFit="1" customWidth="1"/>
    <col min="7950" max="8192" width="9.140625" style="165"/>
    <col min="8193" max="8193" width="51.5703125" style="165" customWidth="1"/>
    <col min="8194" max="8194" width="13.140625" style="165" customWidth="1"/>
    <col min="8195" max="8195" width="15.140625" style="165" customWidth="1"/>
    <col min="8196" max="8196" width="11.28515625" style="165" customWidth="1"/>
    <col min="8197" max="8197" width="13.7109375" style="165" customWidth="1"/>
    <col min="8198" max="8198" width="14.85546875" style="165" customWidth="1"/>
    <col min="8199" max="8199" width="12" style="165" customWidth="1"/>
    <col min="8200" max="8204" width="9.140625" style="165"/>
    <col min="8205" max="8205" width="11.5703125" style="165" bestFit="1" customWidth="1"/>
    <col min="8206" max="8448" width="9.140625" style="165"/>
    <col min="8449" max="8449" width="51.5703125" style="165" customWidth="1"/>
    <col min="8450" max="8450" width="13.140625" style="165" customWidth="1"/>
    <col min="8451" max="8451" width="15.140625" style="165" customWidth="1"/>
    <col min="8452" max="8452" width="11.28515625" style="165" customWidth="1"/>
    <col min="8453" max="8453" width="13.7109375" style="165" customWidth="1"/>
    <col min="8454" max="8454" width="14.85546875" style="165" customWidth="1"/>
    <col min="8455" max="8455" width="12" style="165" customWidth="1"/>
    <col min="8456" max="8460" width="9.140625" style="165"/>
    <col min="8461" max="8461" width="11.5703125" style="165" bestFit="1" customWidth="1"/>
    <col min="8462" max="8704" width="9.140625" style="165"/>
    <col min="8705" max="8705" width="51.5703125" style="165" customWidth="1"/>
    <col min="8706" max="8706" width="13.140625" style="165" customWidth="1"/>
    <col min="8707" max="8707" width="15.140625" style="165" customWidth="1"/>
    <col min="8708" max="8708" width="11.28515625" style="165" customWidth="1"/>
    <col min="8709" max="8709" width="13.7109375" style="165" customWidth="1"/>
    <col min="8710" max="8710" width="14.85546875" style="165" customWidth="1"/>
    <col min="8711" max="8711" width="12" style="165" customWidth="1"/>
    <col min="8712" max="8716" width="9.140625" style="165"/>
    <col min="8717" max="8717" width="11.5703125" style="165" bestFit="1" customWidth="1"/>
    <col min="8718" max="8960" width="9.140625" style="165"/>
    <col min="8961" max="8961" width="51.5703125" style="165" customWidth="1"/>
    <col min="8962" max="8962" width="13.140625" style="165" customWidth="1"/>
    <col min="8963" max="8963" width="15.140625" style="165" customWidth="1"/>
    <col min="8964" max="8964" width="11.28515625" style="165" customWidth="1"/>
    <col min="8965" max="8965" width="13.7109375" style="165" customWidth="1"/>
    <col min="8966" max="8966" width="14.85546875" style="165" customWidth="1"/>
    <col min="8967" max="8967" width="12" style="165" customWidth="1"/>
    <col min="8968" max="8972" width="9.140625" style="165"/>
    <col min="8973" max="8973" width="11.5703125" style="165" bestFit="1" customWidth="1"/>
    <col min="8974" max="9216" width="9.140625" style="165"/>
    <col min="9217" max="9217" width="51.5703125" style="165" customWidth="1"/>
    <col min="9218" max="9218" width="13.140625" style="165" customWidth="1"/>
    <col min="9219" max="9219" width="15.140625" style="165" customWidth="1"/>
    <col min="9220" max="9220" width="11.28515625" style="165" customWidth="1"/>
    <col min="9221" max="9221" width="13.7109375" style="165" customWidth="1"/>
    <col min="9222" max="9222" width="14.85546875" style="165" customWidth="1"/>
    <col min="9223" max="9223" width="12" style="165" customWidth="1"/>
    <col min="9224" max="9228" width="9.140625" style="165"/>
    <col min="9229" max="9229" width="11.5703125" style="165" bestFit="1" customWidth="1"/>
    <col min="9230" max="9472" width="9.140625" style="165"/>
    <col min="9473" max="9473" width="51.5703125" style="165" customWidth="1"/>
    <col min="9474" max="9474" width="13.140625" style="165" customWidth="1"/>
    <col min="9475" max="9475" width="15.140625" style="165" customWidth="1"/>
    <col min="9476" max="9476" width="11.28515625" style="165" customWidth="1"/>
    <col min="9477" max="9477" width="13.7109375" style="165" customWidth="1"/>
    <col min="9478" max="9478" width="14.85546875" style="165" customWidth="1"/>
    <col min="9479" max="9479" width="12" style="165" customWidth="1"/>
    <col min="9480" max="9484" width="9.140625" style="165"/>
    <col min="9485" max="9485" width="11.5703125" style="165" bestFit="1" customWidth="1"/>
    <col min="9486" max="9728" width="9.140625" style="165"/>
    <col min="9729" max="9729" width="51.5703125" style="165" customWidth="1"/>
    <col min="9730" max="9730" width="13.140625" style="165" customWidth="1"/>
    <col min="9731" max="9731" width="15.140625" style="165" customWidth="1"/>
    <col min="9732" max="9732" width="11.28515625" style="165" customWidth="1"/>
    <col min="9733" max="9733" width="13.7109375" style="165" customWidth="1"/>
    <col min="9734" max="9734" width="14.85546875" style="165" customWidth="1"/>
    <col min="9735" max="9735" width="12" style="165" customWidth="1"/>
    <col min="9736" max="9740" width="9.140625" style="165"/>
    <col min="9741" max="9741" width="11.5703125" style="165" bestFit="1" customWidth="1"/>
    <col min="9742" max="9984" width="9.140625" style="165"/>
    <col min="9985" max="9985" width="51.5703125" style="165" customWidth="1"/>
    <col min="9986" max="9986" width="13.140625" style="165" customWidth="1"/>
    <col min="9987" max="9987" width="15.140625" style="165" customWidth="1"/>
    <col min="9988" max="9988" width="11.28515625" style="165" customWidth="1"/>
    <col min="9989" max="9989" width="13.7109375" style="165" customWidth="1"/>
    <col min="9990" max="9990" width="14.85546875" style="165" customWidth="1"/>
    <col min="9991" max="9991" width="12" style="165" customWidth="1"/>
    <col min="9992" max="9996" width="9.140625" style="165"/>
    <col min="9997" max="9997" width="11.5703125" style="165" bestFit="1" customWidth="1"/>
    <col min="9998" max="10240" width="9.140625" style="165"/>
    <col min="10241" max="10241" width="51.5703125" style="165" customWidth="1"/>
    <col min="10242" max="10242" width="13.140625" style="165" customWidth="1"/>
    <col min="10243" max="10243" width="15.140625" style="165" customWidth="1"/>
    <col min="10244" max="10244" width="11.28515625" style="165" customWidth="1"/>
    <col min="10245" max="10245" width="13.7109375" style="165" customWidth="1"/>
    <col min="10246" max="10246" width="14.85546875" style="165" customWidth="1"/>
    <col min="10247" max="10247" width="12" style="165" customWidth="1"/>
    <col min="10248" max="10252" width="9.140625" style="165"/>
    <col min="10253" max="10253" width="11.5703125" style="165" bestFit="1" customWidth="1"/>
    <col min="10254" max="10496" width="9.140625" style="165"/>
    <col min="10497" max="10497" width="51.5703125" style="165" customWidth="1"/>
    <col min="10498" max="10498" width="13.140625" style="165" customWidth="1"/>
    <col min="10499" max="10499" width="15.140625" style="165" customWidth="1"/>
    <col min="10500" max="10500" width="11.28515625" style="165" customWidth="1"/>
    <col min="10501" max="10501" width="13.7109375" style="165" customWidth="1"/>
    <col min="10502" max="10502" width="14.85546875" style="165" customWidth="1"/>
    <col min="10503" max="10503" width="12" style="165" customWidth="1"/>
    <col min="10504" max="10508" width="9.140625" style="165"/>
    <col min="10509" max="10509" width="11.5703125" style="165" bestFit="1" customWidth="1"/>
    <col min="10510" max="10752" width="9.140625" style="165"/>
    <col min="10753" max="10753" width="51.5703125" style="165" customWidth="1"/>
    <col min="10754" max="10754" width="13.140625" style="165" customWidth="1"/>
    <col min="10755" max="10755" width="15.140625" style="165" customWidth="1"/>
    <col min="10756" max="10756" width="11.28515625" style="165" customWidth="1"/>
    <col min="10757" max="10757" width="13.7109375" style="165" customWidth="1"/>
    <col min="10758" max="10758" width="14.85546875" style="165" customWidth="1"/>
    <col min="10759" max="10759" width="12" style="165" customWidth="1"/>
    <col min="10760" max="10764" width="9.140625" style="165"/>
    <col min="10765" max="10765" width="11.5703125" style="165" bestFit="1" customWidth="1"/>
    <col min="10766" max="11008" width="9.140625" style="165"/>
    <col min="11009" max="11009" width="51.5703125" style="165" customWidth="1"/>
    <col min="11010" max="11010" width="13.140625" style="165" customWidth="1"/>
    <col min="11011" max="11011" width="15.140625" style="165" customWidth="1"/>
    <col min="11012" max="11012" width="11.28515625" style="165" customWidth="1"/>
    <col min="11013" max="11013" width="13.7109375" style="165" customWidth="1"/>
    <col min="11014" max="11014" width="14.85546875" style="165" customWidth="1"/>
    <col min="11015" max="11015" width="12" style="165" customWidth="1"/>
    <col min="11016" max="11020" width="9.140625" style="165"/>
    <col min="11021" max="11021" width="11.5703125" style="165" bestFit="1" customWidth="1"/>
    <col min="11022" max="11264" width="9.140625" style="165"/>
    <col min="11265" max="11265" width="51.5703125" style="165" customWidth="1"/>
    <col min="11266" max="11266" width="13.140625" style="165" customWidth="1"/>
    <col min="11267" max="11267" width="15.140625" style="165" customWidth="1"/>
    <col min="11268" max="11268" width="11.28515625" style="165" customWidth="1"/>
    <col min="11269" max="11269" width="13.7109375" style="165" customWidth="1"/>
    <col min="11270" max="11270" width="14.85546875" style="165" customWidth="1"/>
    <col min="11271" max="11271" width="12" style="165" customWidth="1"/>
    <col min="11272" max="11276" width="9.140625" style="165"/>
    <col min="11277" max="11277" width="11.5703125" style="165" bestFit="1" customWidth="1"/>
    <col min="11278" max="11520" width="9.140625" style="165"/>
    <col min="11521" max="11521" width="51.5703125" style="165" customWidth="1"/>
    <col min="11522" max="11522" width="13.140625" style="165" customWidth="1"/>
    <col min="11523" max="11523" width="15.140625" style="165" customWidth="1"/>
    <col min="11524" max="11524" width="11.28515625" style="165" customWidth="1"/>
    <col min="11525" max="11525" width="13.7109375" style="165" customWidth="1"/>
    <col min="11526" max="11526" width="14.85546875" style="165" customWidth="1"/>
    <col min="11527" max="11527" width="12" style="165" customWidth="1"/>
    <col min="11528" max="11532" width="9.140625" style="165"/>
    <col min="11533" max="11533" width="11.5703125" style="165" bestFit="1" customWidth="1"/>
    <col min="11534" max="11776" width="9.140625" style="165"/>
    <col min="11777" max="11777" width="51.5703125" style="165" customWidth="1"/>
    <col min="11778" max="11778" width="13.140625" style="165" customWidth="1"/>
    <col min="11779" max="11779" width="15.140625" style="165" customWidth="1"/>
    <col min="11780" max="11780" width="11.28515625" style="165" customWidth="1"/>
    <col min="11781" max="11781" width="13.7109375" style="165" customWidth="1"/>
    <col min="11782" max="11782" width="14.85546875" style="165" customWidth="1"/>
    <col min="11783" max="11783" width="12" style="165" customWidth="1"/>
    <col min="11784" max="11788" width="9.140625" style="165"/>
    <col min="11789" max="11789" width="11.5703125" style="165" bestFit="1" customWidth="1"/>
    <col min="11790" max="12032" width="9.140625" style="165"/>
    <col min="12033" max="12033" width="51.5703125" style="165" customWidth="1"/>
    <col min="12034" max="12034" width="13.140625" style="165" customWidth="1"/>
    <col min="12035" max="12035" width="15.140625" style="165" customWidth="1"/>
    <col min="12036" max="12036" width="11.28515625" style="165" customWidth="1"/>
    <col min="12037" max="12037" width="13.7109375" style="165" customWidth="1"/>
    <col min="12038" max="12038" width="14.85546875" style="165" customWidth="1"/>
    <col min="12039" max="12039" width="12" style="165" customWidth="1"/>
    <col min="12040" max="12044" width="9.140625" style="165"/>
    <col min="12045" max="12045" width="11.5703125" style="165" bestFit="1" customWidth="1"/>
    <col min="12046" max="12288" width="9.140625" style="165"/>
    <col min="12289" max="12289" width="51.5703125" style="165" customWidth="1"/>
    <col min="12290" max="12290" width="13.140625" style="165" customWidth="1"/>
    <col min="12291" max="12291" width="15.140625" style="165" customWidth="1"/>
    <col min="12292" max="12292" width="11.28515625" style="165" customWidth="1"/>
    <col min="12293" max="12293" width="13.7109375" style="165" customWidth="1"/>
    <col min="12294" max="12294" width="14.85546875" style="165" customWidth="1"/>
    <col min="12295" max="12295" width="12" style="165" customWidth="1"/>
    <col min="12296" max="12300" width="9.140625" style="165"/>
    <col min="12301" max="12301" width="11.5703125" style="165" bestFit="1" customWidth="1"/>
    <col min="12302" max="12544" width="9.140625" style="165"/>
    <col min="12545" max="12545" width="51.5703125" style="165" customWidth="1"/>
    <col min="12546" max="12546" width="13.140625" style="165" customWidth="1"/>
    <col min="12547" max="12547" width="15.140625" style="165" customWidth="1"/>
    <col min="12548" max="12548" width="11.28515625" style="165" customWidth="1"/>
    <col min="12549" max="12549" width="13.7109375" style="165" customWidth="1"/>
    <col min="12550" max="12550" width="14.85546875" style="165" customWidth="1"/>
    <col min="12551" max="12551" width="12" style="165" customWidth="1"/>
    <col min="12552" max="12556" width="9.140625" style="165"/>
    <col min="12557" max="12557" width="11.5703125" style="165" bestFit="1" customWidth="1"/>
    <col min="12558" max="12800" width="9.140625" style="165"/>
    <col min="12801" max="12801" width="51.5703125" style="165" customWidth="1"/>
    <col min="12802" max="12802" width="13.140625" style="165" customWidth="1"/>
    <col min="12803" max="12803" width="15.140625" style="165" customWidth="1"/>
    <col min="12804" max="12804" width="11.28515625" style="165" customWidth="1"/>
    <col min="12805" max="12805" width="13.7109375" style="165" customWidth="1"/>
    <col min="12806" max="12806" width="14.85546875" style="165" customWidth="1"/>
    <col min="12807" max="12807" width="12" style="165" customWidth="1"/>
    <col min="12808" max="12812" width="9.140625" style="165"/>
    <col min="12813" max="12813" width="11.5703125" style="165" bestFit="1" customWidth="1"/>
    <col min="12814" max="13056" width="9.140625" style="165"/>
    <col min="13057" max="13057" width="51.5703125" style="165" customWidth="1"/>
    <col min="13058" max="13058" width="13.140625" style="165" customWidth="1"/>
    <col min="13059" max="13059" width="15.140625" style="165" customWidth="1"/>
    <col min="13060" max="13060" width="11.28515625" style="165" customWidth="1"/>
    <col min="13061" max="13061" width="13.7109375" style="165" customWidth="1"/>
    <col min="13062" max="13062" width="14.85546875" style="165" customWidth="1"/>
    <col min="13063" max="13063" width="12" style="165" customWidth="1"/>
    <col min="13064" max="13068" width="9.140625" style="165"/>
    <col min="13069" max="13069" width="11.5703125" style="165" bestFit="1" customWidth="1"/>
    <col min="13070" max="13312" width="9.140625" style="165"/>
    <col min="13313" max="13313" width="51.5703125" style="165" customWidth="1"/>
    <col min="13314" max="13314" width="13.140625" style="165" customWidth="1"/>
    <col min="13315" max="13315" width="15.140625" style="165" customWidth="1"/>
    <col min="13316" max="13316" width="11.28515625" style="165" customWidth="1"/>
    <col min="13317" max="13317" width="13.7109375" style="165" customWidth="1"/>
    <col min="13318" max="13318" width="14.85546875" style="165" customWidth="1"/>
    <col min="13319" max="13319" width="12" style="165" customWidth="1"/>
    <col min="13320" max="13324" width="9.140625" style="165"/>
    <col min="13325" max="13325" width="11.5703125" style="165" bestFit="1" customWidth="1"/>
    <col min="13326" max="13568" width="9.140625" style="165"/>
    <col min="13569" max="13569" width="51.5703125" style="165" customWidth="1"/>
    <col min="13570" max="13570" width="13.140625" style="165" customWidth="1"/>
    <col min="13571" max="13571" width="15.140625" style="165" customWidth="1"/>
    <col min="13572" max="13572" width="11.28515625" style="165" customWidth="1"/>
    <col min="13573" max="13573" width="13.7109375" style="165" customWidth="1"/>
    <col min="13574" max="13574" width="14.85546875" style="165" customWidth="1"/>
    <col min="13575" max="13575" width="12" style="165" customWidth="1"/>
    <col min="13576" max="13580" width="9.140625" style="165"/>
    <col min="13581" max="13581" width="11.5703125" style="165" bestFit="1" customWidth="1"/>
    <col min="13582" max="13824" width="9.140625" style="165"/>
    <col min="13825" max="13825" width="51.5703125" style="165" customWidth="1"/>
    <col min="13826" max="13826" width="13.140625" style="165" customWidth="1"/>
    <col min="13827" max="13827" width="15.140625" style="165" customWidth="1"/>
    <col min="13828" max="13828" width="11.28515625" style="165" customWidth="1"/>
    <col min="13829" max="13829" width="13.7109375" style="165" customWidth="1"/>
    <col min="13830" max="13830" width="14.85546875" style="165" customWidth="1"/>
    <col min="13831" max="13831" width="12" style="165" customWidth="1"/>
    <col min="13832" max="13836" width="9.140625" style="165"/>
    <col min="13837" max="13837" width="11.5703125" style="165" bestFit="1" customWidth="1"/>
    <col min="13838" max="14080" width="9.140625" style="165"/>
    <col min="14081" max="14081" width="51.5703125" style="165" customWidth="1"/>
    <col min="14082" max="14082" width="13.140625" style="165" customWidth="1"/>
    <col min="14083" max="14083" width="15.140625" style="165" customWidth="1"/>
    <col min="14084" max="14084" width="11.28515625" style="165" customWidth="1"/>
    <col min="14085" max="14085" width="13.7109375" style="165" customWidth="1"/>
    <col min="14086" max="14086" width="14.85546875" style="165" customWidth="1"/>
    <col min="14087" max="14087" width="12" style="165" customWidth="1"/>
    <col min="14088" max="14092" width="9.140625" style="165"/>
    <col min="14093" max="14093" width="11.5703125" style="165" bestFit="1" customWidth="1"/>
    <col min="14094" max="14336" width="9.140625" style="165"/>
    <col min="14337" max="14337" width="51.5703125" style="165" customWidth="1"/>
    <col min="14338" max="14338" width="13.140625" style="165" customWidth="1"/>
    <col min="14339" max="14339" width="15.140625" style="165" customWidth="1"/>
    <col min="14340" max="14340" width="11.28515625" style="165" customWidth="1"/>
    <col min="14341" max="14341" width="13.7109375" style="165" customWidth="1"/>
    <col min="14342" max="14342" width="14.85546875" style="165" customWidth="1"/>
    <col min="14343" max="14343" width="12" style="165" customWidth="1"/>
    <col min="14344" max="14348" width="9.140625" style="165"/>
    <col min="14349" max="14349" width="11.5703125" style="165" bestFit="1" customWidth="1"/>
    <col min="14350" max="14592" width="9.140625" style="165"/>
    <col min="14593" max="14593" width="51.5703125" style="165" customWidth="1"/>
    <col min="14594" max="14594" width="13.140625" style="165" customWidth="1"/>
    <col min="14595" max="14595" width="15.140625" style="165" customWidth="1"/>
    <col min="14596" max="14596" width="11.28515625" style="165" customWidth="1"/>
    <col min="14597" max="14597" width="13.7109375" style="165" customWidth="1"/>
    <col min="14598" max="14598" width="14.85546875" style="165" customWidth="1"/>
    <col min="14599" max="14599" width="12" style="165" customWidth="1"/>
    <col min="14600" max="14604" width="9.140625" style="165"/>
    <col min="14605" max="14605" width="11.5703125" style="165" bestFit="1" customWidth="1"/>
    <col min="14606" max="14848" width="9.140625" style="165"/>
    <col min="14849" max="14849" width="51.5703125" style="165" customWidth="1"/>
    <col min="14850" max="14850" width="13.140625" style="165" customWidth="1"/>
    <col min="14851" max="14851" width="15.140625" style="165" customWidth="1"/>
    <col min="14852" max="14852" width="11.28515625" style="165" customWidth="1"/>
    <col min="14853" max="14853" width="13.7109375" style="165" customWidth="1"/>
    <col min="14854" max="14854" width="14.85546875" style="165" customWidth="1"/>
    <col min="14855" max="14855" width="12" style="165" customWidth="1"/>
    <col min="14856" max="14860" width="9.140625" style="165"/>
    <col min="14861" max="14861" width="11.5703125" style="165" bestFit="1" customWidth="1"/>
    <col min="14862" max="15104" width="9.140625" style="165"/>
    <col min="15105" max="15105" width="51.5703125" style="165" customWidth="1"/>
    <col min="15106" max="15106" width="13.140625" style="165" customWidth="1"/>
    <col min="15107" max="15107" width="15.140625" style="165" customWidth="1"/>
    <col min="15108" max="15108" width="11.28515625" style="165" customWidth="1"/>
    <col min="15109" max="15109" width="13.7109375" style="165" customWidth="1"/>
    <col min="15110" max="15110" width="14.85546875" style="165" customWidth="1"/>
    <col min="15111" max="15111" width="12" style="165" customWidth="1"/>
    <col min="15112" max="15116" width="9.140625" style="165"/>
    <col min="15117" max="15117" width="11.5703125" style="165" bestFit="1" customWidth="1"/>
    <col min="15118" max="15360" width="9.140625" style="165"/>
    <col min="15361" max="15361" width="51.5703125" style="165" customWidth="1"/>
    <col min="15362" max="15362" width="13.140625" style="165" customWidth="1"/>
    <col min="15363" max="15363" width="15.140625" style="165" customWidth="1"/>
    <col min="15364" max="15364" width="11.28515625" style="165" customWidth="1"/>
    <col min="15365" max="15365" width="13.7109375" style="165" customWidth="1"/>
    <col min="15366" max="15366" width="14.85546875" style="165" customWidth="1"/>
    <col min="15367" max="15367" width="12" style="165" customWidth="1"/>
    <col min="15368" max="15372" width="9.140625" style="165"/>
    <col min="15373" max="15373" width="11.5703125" style="165" bestFit="1" customWidth="1"/>
    <col min="15374" max="15616" width="9.140625" style="165"/>
    <col min="15617" max="15617" width="51.5703125" style="165" customWidth="1"/>
    <col min="15618" max="15618" width="13.140625" style="165" customWidth="1"/>
    <col min="15619" max="15619" width="15.140625" style="165" customWidth="1"/>
    <col min="15620" max="15620" width="11.28515625" style="165" customWidth="1"/>
    <col min="15621" max="15621" width="13.7109375" style="165" customWidth="1"/>
    <col min="15622" max="15622" width="14.85546875" style="165" customWidth="1"/>
    <col min="15623" max="15623" width="12" style="165" customWidth="1"/>
    <col min="15624" max="15628" width="9.140625" style="165"/>
    <col min="15629" max="15629" width="11.5703125" style="165" bestFit="1" customWidth="1"/>
    <col min="15630" max="15872" width="9.140625" style="165"/>
    <col min="15873" max="15873" width="51.5703125" style="165" customWidth="1"/>
    <col min="15874" max="15874" width="13.140625" style="165" customWidth="1"/>
    <col min="15875" max="15875" width="15.140625" style="165" customWidth="1"/>
    <col min="15876" max="15876" width="11.28515625" style="165" customWidth="1"/>
    <col min="15877" max="15877" width="13.7109375" style="165" customWidth="1"/>
    <col min="15878" max="15878" width="14.85546875" style="165" customWidth="1"/>
    <col min="15879" max="15879" width="12" style="165" customWidth="1"/>
    <col min="15880" max="15884" width="9.140625" style="165"/>
    <col min="15885" max="15885" width="11.5703125" style="165" bestFit="1" customWidth="1"/>
    <col min="15886" max="16128" width="9.140625" style="165"/>
    <col min="16129" max="16129" width="51.5703125" style="165" customWidth="1"/>
    <col min="16130" max="16130" width="13.140625" style="165" customWidth="1"/>
    <col min="16131" max="16131" width="15.140625" style="165" customWidth="1"/>
    <col min="16132" max="16132" width="11.28515625" style="165" customWidth="1"/>
    <col min="16133" max="16133" width="13.7109375" style="165" customWidth="1"/>
    <col min="16134" max="16134" width="14.85546875" style="165" customWidth="1"/>
    <col min="16135" max="16135" width="12" style="165" customWidth="1"/>
    <col min="16136" max="16140" width="9.140625" style="165"/>
    <col min="16141" max="16141" width="11.5703125" style="165" bestFit="1" customWidth="1"/>
    <col min="16142" max="16384" width="9.140625" style="165"/>
  </cols>
  <sheetData>
    <row r="1" spans="1:7" ht="20.25">
      <c r="A1" s="445" t="s">
        <v>632</v>
      </c>
      <c r="B1" s="445"/>
      <c r="C1" s="445"/>
      <c r="D1" s="445"/>
      <c r="E1" s="445"/>
      <c r="F1" s="445"/>
      <c r="G1" s="445"/>
    </row>
    <row r="2" spans="1:7">
      <c r="A2" s="449" t="s">
        <v>652</v>
      </c>
      <c r="B2" s="450"/>
      <c r="C2" s="450"/>
      <c r="D2" s="450"/>
      <c r="E2" s="451"/>
      <c r="F2" s="167" t="s">
        <v>633</v>
      </c>
      <c r="G2" s="167" t="s">
        <v>634</v>
      </c>
    </row>
    <row r="3" spans="1:7" ht="12.75" customHeight="1">
      <c r="A3" s="446" t="s">
        <v>287</v>
      </c>
      <c r="B3" s="447"/>
      <c r="C3" s="447"/>
      <c r="D3" s="447"/>
      <c r="E3" s="448"/>
      <c r="F3" s="169" t="s">
        <v>635</v>
      </c>
      <c r="G3" s="207">
        <v>45180</v>
      </c>
    </row>
    <row r="4" spans="1:7">
      <c r="A4" s="166" t="s">
        <v>651</v>
      </c>
      <c r="B4" s="168"/>
      <c r="C4" s="166"/>
      <c r="D4" s="170"/>
      <c r="E4" s="166"/>
      <c r="F4" s="167"/>
      <c r="G4" s="168"/>
    </row>
    <row r="5" spans="1:7">
      <c r="A5" s="167" t="s">
        <v>636</v>
      </c>
      <c r="B5" s="171"/>
      <c r="C5" s="167"/>
      <c r="D5" s="170"/>
      <c r="E5" s="167"/>
      <c r="F5" s="167"/>
      <c r="G5" s="171"/>
    </row>
    <row r="6" spans="1:7" ht="15">
      <c r="A6" s="172" t="s">
        <v>636</v>
      </c>
      <c r="B6" s="172" t="s">
        <v>209</v>
      </c>
      <c r="C6" s="172" t="s">
        <v>71</v>
      </c>
      <c r="D6" s="173" t="s">
        <v>637</v>
      </c>
      <c r="E6" s="172" t="s">
        <v>15</v>
      </c>
      <c r="F6" s="172" t="s">
        <v>638</v>
      </c>
      <c r="G6" s="172" t="s">
        <v>639</v>
      </c>
    </row>
    <row r="7" spans="1:7" ht="15">
      <c r="A7" s="174" t="s">
        <v>668</v>
      </c>
      <c r="B7" s="175"/>
      <c r="C7" s="176"/>
      <c r="D7" s="177"/>
      <c r="E7" s="177"/>
      <c r="F7" s="177"/>
      <c r="G7" s="177"/>
    </row>
    <row r="8" spans="1:7" ht="30">
      <c r="A8" s="174" t="s">
        <v>654</v>
      </c>
      <c r="B8" s="178" t="s">
        <v>79</v>
      </c>
      <c r="C8" s="179">
        <v>1</v>
      </c>
      <c r="D8" s="208">
        <f>C22</f>
        <v>2072.6666666666665</v>
      </c>
      <c r="E8" s="180">
        <f>C22</f>
        <v>2072.6666666666665</v>
      </c>
      <c r="F8" s="179" t="s">
        <v>653</v>
      </c>
      <c r="G8" s="179"/>
    </row>
    <row r="9" spans="1:7">
      <c r="A9" s="181"/>
      <c r="B9" s="182"/>
      <c r="C9" s="182"/>
      <c r="D9" s="182"/>
      <c r="E9" s="182"/>
      <c r="F9" s="182"/>
      <c r="G9" s="183"/>
    </row>
    <row r="10" spans="1:7" ht="15">
      <c r="A10" s="184"/>
      <c r="B10" s="184"/>
      <c r="C10" s="184"/>
      <c r="D10" s="185"/>
      <c r="E10" s="186"/>
      <c r="F10" s="188"/>
      <c r="G10" s="171"/>
    </row>
    <row r="11" spans="1:7" ht="15.75">
      <c r="A11" s="189" t="s">
        <v>640</v>
      </c>
      <c r="B11" s="184"/>
      <c r="C11" s="184"/>
      <c r="D11" s="185"/>
      <c r="E11" s="190">
        <f>E8</f>
        <v>2072.6666666666665</v>
      </c>
      <c r="F11" s="187"/>
      <c r="G11" s="171"/>
    </row>
    <row r="12" spans="1:7" ht="15">
      <c r="A12" s="184" t="s">
        <v>641</v>
      </c>
      <c r="B12" s="184"/>
      <c r="C12" s="184"/>
      <c r="D12" s="191"/>
      <c r="E12" s="186"/>
      <c r="F12" s="187"/>
      <c r="G12" s="171"/>
    </row>
    <row r="13" spans="1:7" ht="15">
      <c r="A13" s="184"/>
      <c r="B13" s="184"/>
      <c r="C13" s="184"/>
      <c r="D13" s="191"/>
      <c r="E13" s="186"/>
      <c r="F13" s="192"/>
      <c r="G13" s="171"/>
    </row>
    <row r="14" spans="1:7" ht="45.75">
      <c r="A14" s="184" t="s">
        <v>642</v>
      </c>
      <c r="B14" s="193"/>
      <c r="C14" s="193"/>
      <c r="D14" s="194">
        <v>0.15570000000000001</v>
      </c>
      <c r="E14" s="190">
        <f>E11*D14</f>
        <v>322.71420000000001</v>
      </c>
      <c r="F14" s="195"/>
      <c r="G14" s="171"/>
    </row>
    <row r="15" spans="1:7">
      <c r="E15" s="203"/>
      <c r="F15" s="165"/>
    </row>
    <row r="16" spans="1:7">
      <c r="A16" s="438" t="s">
        <v>644</v>
      </c>
      <c r="B16" s="438"/>
      <c r="C16" s="438"/>
      <c r="D16" s="438"/>
      <c r="E16" s="204"/>
      <c r="F16" s="165"/>
    </row>
    <row r="17" spans="1:7">
      <c r="A17" s="439" t="s">
        <v>645</v>
      </c>
      <c r="B17" s="440"/>
      <c r="C17" s="439" t="s">
        <v>646</v>
      </c>
      <c r="D17" s="440"/>
      <c r="E17" s="204"/>
      <c r="F17" s="165"/>
    </row>
    <row r="18" spans="1:7">
      <c r="A18" s="441" t="s">
        <v>648</v>
      </c>
      <c r="B18" s="442"/>
      <c r="C18" s="443">
        <v>1999</v>
      </c>
      <c r="D18" s="443"/>
      <c r="E18" s="204"/>
      <c r="F18" s="165"/>
    </row>
    <row r="19" spans="1:7">
      <c r="A19" s="441" t="s">
        <v>649</v>
      </c>
      <c r="B19" s="442"/>
      <c r="C19" s="443">
        <v>2100</v>
      </c>
      <c r="D19" s="443"/>
      <c r="E19" s="204"/>
      <c r="F19" s="165"/>
    </row>
    <row r="20" spans="1:7">
      <c r="A20" s="441" t="s">
        <v>650</v>
      </c>
      <c r="B20" s="442"/>
      <c r="C20" s="443">
        <v>2119</v>
      </c>
      <c r="D20" s="443"/>
      <c r="E20" s="204"/>
      <c r="F20" s="165"/>
    </row>
    <row r="21" spans="1:7">
      <c r="A21" s="441"/>
      <c r="B21" s="442"/>
      <c r="C21" s="441"/>
      <c r="D21" s="442"/>
      <c r="E21" s="204"/>
      <c r="F21" s="165"/>
    </row>
    <row r="22" spans="1:7">
      <c r="A22" s="439" t="s">
        <v>647</v>
      </c>
      <c r="B22" s="440"/>
      <c r="C22" s="444">
        <f>(C18+C19+C20)/3</f>
        <v>2072.6666666666665</v>
      </c>
      <c r="D22" s="444"/>
      <c r="E22" s="205"/>
      <c r="F22" s="165"/>
    </row>
    <row r="23" spans="1:7">
      <c r="E23" s="203"/>
      <c r="F23" s="165"/>
    </row>
    <row r="24" spans="1:7">
      <c r="A24" s="166"/>
      <c r="B24" s="166"/>
      <c r="C24" s="166"/>
      <c r="D24" s="166"/>
      <c r="E24" s="166"/>
      <c r="F24" s="187"/>
      <c r="G24" s="171"/>
    </row>
    <row r="25" spans="1:7" ht="15.75">
      <c r="A25" s="189" t="s">
        <v>643</v>
      </c>
      <c r="B25" s="184"/>
      <c r="C25" s="184"/>
      <c r="D25" s="185"/>
      <c r="E25" s="190">
        <f>E11+E14</f>
        <v>2395.3808666666664</v>
      </c>
      <c r="F25" s="187"/>
      <c r="G25" s="171"/>
    </row>
    <row r="26" spans="1:7" ht="15">
      <c r="A26" s="196"/>
      <c r="B26" s="196"/>
      <c r="C26" s="196"/>
      <c r="D26" s="197"/>
      <c r="E26" s="198"/>
      <c r="F26" s="199"/>
      <c r="G26" s="200"/>
    </row>
    <row r="27" spans="1:7" ht="15">
      <c r="A27" s="196"/>
      <c r="B27" s="196"/>
      <c r="C27" s="196"/>
      <c r="D27" s="197"/>
      <c r="E27" s="198"/>
      <c r="F27" s="199"/>
      <c r="G27" s="200"/>
    </row>
    <row r="28" spans="1:7">
      <c r="F28" s="199"/>
      <c r="G28" s="200"/>
    </row>
    <row r="29" spans="1:7" ht="13.5" thickBot="1">
      <c r="D29" s="201"/>
      <c r="E29" s="201"/>
      <c r="F29" s="202"/>
    </row>
    <row r="31" spans="1:7">
      <c r="D31" s="413" t="s">
        <v>415</v>
      </c>
      <c r="E31" s="413"/>
      <c r="F31" s="413"/>
    </row>
    <row r="32" spans="1:7">
      <c r="D32" s="436" t="s">
        <v>416</v>
      </c>
      <c r="E32" s="436"/>
      <c r="F32" s="436"/>
    </row>
    <row r="33" spans="4:6">
      <c r="D33" s="437"/>
      <c r="E33" s="437"/>
      <c r="F33" s="437"/>
    </row>
  </sheetData>
  <mergeCells count="19">
    <mergeCell ref="A1:G1"/>
    <mergeCell ref="D31:F31"/>
    <mergeCell ref="A3:E3"/>
    <mergeCell ref="A2:E2"/>
    <mergeCell ref="D32:F32"/>
    <mergeCell ref="D33:F33"/>
    <mergeCell ref="A16:D16"/>
    <mergeCell ref="A17:B17"/>
    <mergeCell ref="C17:D17"/>
    <mergeCell ref="A18:B18"/>
    <mergeCell ref="C18:D18"/>
    <mergeCell ref="A22:B22"/>
    <mergeCell ref="C22:D22"/>
    <mergeCell ref="A19:B19"/>
    <mergeCell ref="C19:D19"/>
    <mergeCell ref="A20:B20"/>
    <mergeCell ref="C20:D20"/>
    <mergeCell ref="A21:B21"/>
    <mergeCell ref="C21:D21"/>
  </mergeCells>
  <pageMargins left="0.511811024" right="0.511811024" top="0.78740157499999996" bottom="0.78740157499999996" header="0.31496062000000002" footer="0.31496062000000002"/>
  <pageSetup paperSize="9" scale="6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1</vt:i4>
      </vt:variant>
    </vt:vector>
  </HeadingPairs>
  <TitlesOfParts>
    <vt:vector size="6" baseType="lpstr">
      <vt:lpstr>PLANILHA ORÇ.</vt:lpstr>
      <vt:lpstr>BDI</vt:lpstr>
      <vt:lpstr>MEMÓRIA DE CALC.</vt:lpstr>
      <vt:lpstr>CRONOGRAMA</vt:lpstr>
      <vt:lpstr>COMP. 01</vt:lpstr>
      <vt:lpstr>'PLANILHA ORÇ.'!Area_de_impressao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Juliano S. Bom</dc:creator>
  <cp:lastModifiedBy>Usuario</cp:lastModifiedBy>
  <cp:lastPrinted>2023-11-27T11:45:31Z</cp:lastPrinted>
  <dcterms:created xsi:type="dcterms:W3CDTF">2019-04-16T18:24:24Z</dcterms:created>
  <dcterms:modified xsi:type="dcterms:W3CDTF">2023-12-13T18:54:20Z</dcterms:modified>
</cp:coreProperties>
</file>