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C:\Users\Usuario\Desktop\EXERCICIO - 2022\EXERCICIO - 2023\TOMADA DE PREÇOS\TOMADA DE PREÇOS XXX-2023 - CONSTRUÇÃO CENTRO DE CONVIVÊNCIA DO IDOSO\"/>
    </mc:Choice>
  </mc:AlternateContent>
  <xr:revisionPtr revIDLastSave="0" documentId="13_ncr:1_{9ED09D57-4A2A-4515-B133-A6D22FCDFB20}" xr6:coauthVersionLast="47" xr6:coauthVersionMax="47" xr10:uidLastSave="{00000000-0000-0000-0000-000000000000}"/>
  <bookViews>
    <workbookView xWindow="-120" yWindow="-120" windowWidth="24240" windowHeight="13140" tabRatio="920" activeTab="4" xr2:uid="{00000000-000D-0000-FFFF-FFFF00000000}"/>
  </bookViews>
  <sheets>
    <sheet name="PLANILHA ORÇ." sheetId="1" r:id="rId1"/>
    <sheet name="Planilha2" sheetId="59" r:id="rId2"/>
    <sheet name="MEMÓRIA DE CALC." sheetId="2" r:id="rId3"/>
    <sheet name="Resumo de Cotações" sheetId="35" r:id="rId4"/>
    <sheet name="Cronograma" sheetId="33" r:id="rId5"/>
    <sheet name="COMP. 01" sheetId="36" r:id="rId6"/>
    <sheet name="COMP. 02" sheetId="37" r:id="rId7"/>
    <sheet name="COMP. 03" sheetId="49" r:id="rId8"/>
    <sheet name="COMP. 04" sheetId="54" r:id="rId9"/>
    <sheet name="COMP. 05" sheetId="55" r:id="rId10"/>
    <sheet name="COMP. 06" sheetId="40" r:id="rId11"/>
    <sheet name="COMP. 07" sheetId="43" r:id="rId12"/>
    <sheet name="COMP. 08" sheetId="44" r:id="rId13"/>
    <sheet name="COMP. 09" sheetId="42" r:id="rId14"/>
    <sheet name="COMP. 10" sheetId="45" r:id="rId15"/>
    <sheet name="COMP. 11" sheetId="56" r:id="rId16"/>
    <sheet name="COMP. 12" sheetId="7" r:id="rId17"/>
    <sheet name="COMP.13" sheetId="48" r:id="rId18"/>
    <sheet name="COMP. 14" sheetId="17" r:id="rId19"/>
    <sheet name="COMP. 15" sheetId="41" r:id="rId20"/>
    <sheet name="COMP. 16" sheetId="50" r:id="rId21"/>
    <sheet name="COMP. 17" sheetId="51" r:id="rId22"/>
    <sheet name="COMP. 18" sheetId="52" r:id="rId23"/>
    <sheet name="COMP. 19" sheetId="53" r:id="rId24"/>
    <sheet name="COMP. 20" sheetId="46" r:id="rId25"/>
    <sheet name="COMP. 21" sheetId="47" r:id="rId26"/>
    <sheet name="COMP.22" sheetId="18" r:id="rId27"/>
    <sheet name="Det. BDI" sheetId="23" r:id="rId28"/>
    <sheet name="Det. BDI (2)" sheetId="58" r:id="rId29"/>
    <sheet name="Plan1" sheetId="57" r:id="rId30"/>
  </sheets>
  <externalReferences>
    <externalReference r:id="rId31"/>
  </externalReferences>
  <definedNames>
    <definedName name="_xlnm.Print_Area" localSheetId="5">'COMP. 01'!$A$1:$J$37</definedName>
    <definedName name="_xlnm.Print_Area" localSheetId="7">'COMP. 03'!$A$1:$H$32</definedName>
    <definedName name="_xlnm.Print_Area" localSheetId="4">Cronograma!$A$1:$Q$54</definedName>
    <definedName name="_xlnm.Print_Area" localSheetId="27">'Det. BDI'!$A$1:$D$51</definedName>
    <definedName name="_xlnm.Print_Area" localSheetId="2">'MEMÓRIA DE CALC.'!$A$1:$J$925</definedName>
    <definedName name="_xlnm.Print_Area" localSheetId="3">'Resumo de Cotações'!$A$1:$L$22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G310" i="59" l="1"/>
  <c r="H310" i="59" s="1"/>
  <c r="I310" i="59" s="1"/>
  <c r="I311" i="59" s="1"/>
  <c r="G306" i="59"/>
  <c r="H306" i="59" s="1"/>
  <c r="I306" i="59" s="1"/>
  <c r="F306" i="59"/>
  <c r="G305" i="59"/>
  <c r="H305" i="59" s="1"/>
  <c r="I305" i="59" s="1"/>
  <c r="F305" i="59"/>
  <c r="G304" i="59"/>
  <c r="H304" i="59" s="1"/>
  <c r="I304" i="59" s="1"/>
  <c r="F304" i="59"/>
  <c r="G303" i="59"/>
  <c r="H303" i="59" s="1"/>
  <c r="I303" i="59" s="1"/>
  <c r="F303" i="59"/>
  <c r="G302" i="59"/>
  <c r="H302" i="59" s="1"/>
  <c r="I302" i="59" s="1"/>
  <c r="F302" i="59"/>
  <c r="G301" i="59"/>
  <c r="H301" i="59" s="1"/>
  <c r="I301" i="59" s="1"/>
  <c r="F301" i="59"/>
  <c r="G300" i="59"/>
  <c r="H300" i="59" s="1"/>
  <c r="I300" i="59" s="1"/>
  <c r="F300" i="59"/>
  <c r="I299" i="59"/>
  <c r="H299" i="59"/>
  <c r="F299" i="59"/>
  <c r="I298" i="59"/>
  <c r="H298" i="59"/>
  <c r="F298" i="59"/>
  <c r="H297" i="59"/>
  <c r="I297" i="59" s="1"/>
  <c r="F297" i="59"/>
  <c r="H296" i="59"/>
  <c r="I296" i="59" s="1"/>
  <c r="F296" i="59"/>
  <c r="I295" i="59"/>
  <c r="H295" i="59"/>
  <c r="F295" i="59"/>
  <c r="I294" i="59"/>
  <c r="H294" i="59"/>
  <c r="G294" i="59"/>
  <c r="F294" i="59"/>
  <c r="H291" i="59"/>
  <c r="F291" i="59"/>
  <c r="I291" i="59" s="1"/>
  <c r="H290" i="59"/>
  <c r="I290" i="59" s="1"/>
  <c r="F290" i="59"/>
  <c r="I289" i="59"/>
  <c r="H289" i="59"/>
  <c r="F289" i="59"/>
  <c r="H288" i="59"/>
  <c r="I288" i="59" s="1"/>
  <c r="F288" i="59"/>
  <c r="H287" i="59"/>
  <c r="F287" i="59"/>
  <c r="I287" i="59" s="1"/>
  <c r="H286" i="59"/>
  <c r="I286" i="59" s="1"/>
  <c r="F286" i="59"/>
  <c r="I284" i="59"/>
  <c r="I283" i="59"/>
  <c r="H283" i="59"/>
  <c r="F283" i="59"/>
  <c r="H278" i="59"/>
  <c r="F278" i="59"/>
  <c r="I278" i="59" s="1"/>
  <c r="H277" i="59"/>
  <c r="I277" i="59" s="1"/>
  <c r="F277" i="59"/>
  <c r="I276" i="59"/>
  <c r="H276" i="59"/>
  <c r="F276" i="59"/>
  <c r="H275" i="59"/>
  <c r="I275" i="59" s="1"/>
  <c r="I279" i="59" s="1"/>
  <c r="F275" i="59"/>
  <c r="H272" i="59"/>
  <c r="I272" i="59" s="1"/>
  <c r="F272" i="59"/>
  <c r="I271" i="59"/>
  <c r="H271" i="59"/>
  <c r="F271" i="59"/>
  <c r="H266" i="59"/>
  <c r="I266" i="59" s="1"/>
  <c r="I267" i="59" s="1"/>
  <c r="F266" i="59"/>
  <c r="H263" i="59"/>
  <c r="I263" i="59" s="1"/>
  <c r="F263" i="59"/>
  <c r="I262" i="59"/>
  <c r="I264" i="59" s="1"/>
  <c r="H262" i="59"/>
  <c r="F262" i="59"/>
  <c r="H259" i="59"/>
  <c r="F259" i="59"/>
  <c r="I259" i="59" s="1"/>
  <c r="I260" i="59" s="1"/>
  <c r="H256" i="59"/>
  <c r="F256" i="59"/>
  <c r="I256" i="59" s="1"/>
  <c r="H255" i="59"/>
  <c r="I255" i="59" s="1"/>
  <c r="F255" i="59"/>
  <c r="I253" i="59"/>
  <c r="I252" i="59"/>
  <c r="H252" i="59"/>
  <c r="F252" i="59"/>
  <c r="H249" i="59"/>
  <c r="I249" i="59" s="1"/>
  <c r="F249" i="59"/>
  <c r="H248" i="59"/>
  <c r="I248" i="59" s="1"/>
  <c r="F248" i="59"/>
  <c r="H247" i="59"/>
  <c r="I247" i="59" s="1"/>
  <c r="F247" i="59"/>
  <c r="H246" i="59"/>
  <c r="F246" i="59"/>
  <c r="I246" i="59" s="1"/>
  <c r="H243" i="59"/>
  <c r="F243" i="59"/>
  <c r="I243" i="59" s="1"/>
  <c r="H242" i="59"/>
  <c r="I242" i="59" s="1"/>
  <c r="F242" i="59"/>
  <c r="I241" i="59"/>
  <c r="H241" i="59"/>
  <c r="F241" i="59"/>
  <c r="H240" i="59"/>
  <c r="I240" i="59" s="1"/>
  <c r="F240" i="59"/>
  <c r="H239" i="59"/>
  <c r="F239" i="59"/>
  <c r="I239" i="59" s="1"/>
  <c r="H238" i="59"/>
  <c r="I238" i="59" s="1"/>
  <c r="F238" i="59"/>
  <c r="I237" i="59"/>
  <c r="H237" i="59"/>
  <c r="F237" i="59"/>
  <c r="H236" i="59"/>
  <c r="I236" i="59" s="1"/>
  <c r="F236" i="59"/>
  <c r="H233" i="59"/>
  <c r="I233" i="59" s="1"/>
  <c r="F233" i="59"/>
  <c r="I232" i="59"/>
  <c r="H232" i="59"/>
  <c r="F232" i="59"/>
  <c r="H227" i="59"/>
  <c r="I227" i="59" s="1"/>
  <c r="G227" i="59"/>
  <c r="F227" i="59"/>
  <c r="H226" i="59"/>
  <c r="I226" i="59" s="1"/>
  <c r="F226" i="59"/>
  <c r="I225" i="59"/>
  <c r="H225" i="59"/>
  <c r="F225" i="59"/>
  <c r="I224" i="59"/>
  <c r="H224" i="59"/>
  <c r="F224" i="59"/>
  <c r="H223" i="59"/>
  <c r="I223" i="59" s="1"/>
  <c r="F223" i="59"/>
  <c r="H222" i="59"/>
  <c r="I222" i="59" s="1"/>
  <c r="G222" i="59"/>
  <c r="F222" i="59"/>
  <c r="H221" i="59"/>
  <c r="I221" i="59" s="1"/>
  <c r="F221" i="59"/>
  <c r="H220" i="59"/>
  <c r="F220" i="59"/>
  <c r="I220" i="59" s="1"/>
  <c r="H219" i="59"/>
  <c r="I219" i="59" s="1"/>
  <c r="I228" i="59" s="1"/>
  <c r="F219" i="59"/>
  <c r="H216" i="59"/>
  <c r="I216" i="59" s="1"/>
  <c r="F216" i="59"/>
  <c r="I215" i="59"/>
  <c r="H215" i="59"/>
  <c r="F215" i="59"/>
  <c r="H214" i="59"/>
  <c r="I214" i="59" s="1"/>
  <c r="F214" i="59"/>
  <c r="H213" i="59"/>
  <c r="F213" i="59"/>
  <c r="I213" i="59" s="1"/>
  <c r="I217" i="59" s="1"/>
  <c r="G210" i="59"/>
  <c r="H210" i="59" s="1"/>
  <c r="I210" i="59" s="1"/>
  <c r="F210" i="59"/>
  <c r="G209" i="59"/>
  <c r="H209" i="59" s="1"/>
  <c r="I209" i="59" s="1"/>
  <c r="F209" i="59"/>
  <c r="G208" i="59"/>
  <c r="H208" i="59" s="1"/>
  <c r="I208" i="59" s="1"/>
  <c r="F208" i="59"/>
  <c r="G207" i="59"/>
  <c r="H207" i="59" s="1"/>
  <c r="I207" i="59" s="1"/>
  <c r="F207" i="59"/>
  <c r="G206" i="59"/>
  <c r="H206" i="59" s="1"/>
  <c r="I206" i="59" s="1"/>
  <c r="F206" i="59"/>
  <c r="G205" i="59"/>
  <c r="H205" i="59" s="1"/>
  <c r="I205" i="59" s="1"/>
  <c r="F205" i="59"/>
  <c r="I204" i="59"/>
  <c r="H204" i="59"/>
  <c r="F204" i="59"/>
  <c r="I203" i="59"/>
  <c r="H203" i="59"/>
  <c r="F203" i="59"/>
  <c r="H202" i="59"/>
  <c r="F202" i="59"/>
  <c r="I202" i="59" s="1"/>
  <c r="H201" i="59"/>
  <c r="I201" i="59" s="1"/>
  <c r="F201" i="59"/>
  <c r="I200" i="59"/>
  <c r="H200" i="59"/>
  <c r="F200" i="59"/>
  <c r="I199" i="59"/>
  <c r="H199" i="59"/>
  <c r="F199" i="59"/>
  <c r="H198" i="59"/>
  <c r="F198" i="59"/>
  <c r="I198" i="59" s="1"/>
  <c r="H197" i="59"/>
  <c r="I197" i="59" s="1"/>
  <c r="F197" i="59"/>
  <c r="I196" i="59"/>
  <c r="H196" i="59"/>
  <c r="F196" i="59"/>
  <c r="I195" i="59"/>
  <c r="H195" i="59"/>
  <c r="F195" i="59"/>
  <c r="H194" i="59"/>
  <c r="F194" i="59"/>
  <c r="I194" i="59" s="1"/>
  <c r="H193" i="59"/>
  <c r="I193" i="59" s="1"/>
  <c r="F193" i="59"/>
  <c r="I192" i="59"/>
  <c r="H192" i="59"/>
  <c r="F192" i="59"/>
  <c r="I191" i="59"/>
  <c r="H191" i="59"/>
  <c r="F191" i="59"/>
  <c r="H188" i="59"/>
  <c r="I188" i="59" s="1"/>
  <c r="F188" i="59"/>
  <c r="H187" i="59"/>
  <c r="I187" i="59" s="1"/>
  <c r="F187" i="59"/>
  <c r="H186" i="59"/>
  <c r="I186" i="59" s="1"/>
  <c r="F186" i="59"/>
  <c r="H185" i="59"/>
  <c r="F185" i="59"/>
  <c r="I185" i="59" s="1"/>
  <c r="H184" i="59"/>
  <c r="I184" i="59" s="1"/>
  <c r="F184" i="59"/>
  <c r="H183" i="59"/>
  <c r="I183" i="59" s="1"/>
  <c r="F183" i="59"/>
  <c r="H182" i="59"/>
  <c r="I182" i="59" s="1"/>
  <c r="F182" i="59"/>
  <c r="H181" i="59"/>
  <c r="F181" i="59"/>
  <c r="I181" i="59" s="1"/>
  <c r="H180" i="59"/>
  <c r="I180" i="59" s="1"/>
  <c r="F180" i="59"/>
  <c r="H179" i="59"/>
  <c r="I179" i="59" s="1"/>
  <c r="F179" i="59"/>
  <c r="H178" i="59"/>
  <c r="I178" i="59" s="1"/>
  <c r="F178" i="59"/>
  <c r="H177" i="59"/>
  <c r="F177" i="59"/>
  <c r="I177" i="59" s="1"/>
  <c r="H176" i="59"/>
  <c r="I176" i="59" s="1"/>
  <c r="F176" i="59"/>
  <c r="H175" i="59"/>
  <c r="I175" i="59" s="1"/>
  <c r="F175" i="59"/>
  <c r="H174" i="59"/>
  <c r="I174" i="59" s="1"/>
  <c r="F174" i="59"/>
  <c r="H173" i="59"/>
  <c r="F173" i="59"/>
  <c r="I173" i="59" s="1"/>
  <c r="H172" i="59"/>
  <c r="I172" i="59" s="1"/>
  <c r="F172" i="59"/>
  <c r="H171" i="59"/>
  <c r="I171" i="59" s="1"/>
  <c r="F171" i="59"/>
  <c r="H170" i="59"/>
  <c r="I170" i="59" s="1"/>
  <c r="F170" i="59"/>
  <c r="H169" i="59"/>
  <c r="F169" i="59"/>
  <c r="I169" i="59" s="1"/>
  <c r="H168" i="59"/>
  <c r="I168" i="59" s="1"/>
  <c r="F168" i="59"/>
  <c r="H165" i="59"/>
  <c r="I165" i="59" s="1"/>
  <c r="G165" i="59"/>
  <c r="F165" i="59"/>
  <c r="H164" i="59"/>
  <c r="G164" i="59"/>
  <c r="F164" i="59"/>
  <c r="I164" i="59" s="1"/>
  <c r="H163" i="59"/>
  <c r="I163" i="59" s="1"/>
  <c r="F163" i="59"/>
  <c r="H162" i="59"/>
  <c r="I162" i="59" s="1"/>
  <c r="F162" i="59"/>
  <c r="H161" i="59"/>
  <c r="I161" i="59" s="1"/>
  <c r="F161" i="59"/>
  <c r="H160" i="59"/>
  <c r="F160" i="59"/>
  <c r="I160" i="59" s="1"/>
  <c r="H159" i="59"/>
  <c r="I159" i="59" s="1"/>
  <c r="F159" i="59"/>
  <c r="H158" i="59"/>
  <c r="I158" i="59" s="1"/>
  <c r="F158" i="59"/>
  <c r="H157" i="59"/>
  <c r="I157" i="59" s="1"/>
  <c r="F157" i="59"/>
  <c r="H156" i="59"/>
  <c r="F156" i="59"/>
  <c r="I156" i="59" s="1"/>
  <c r="H155" i="59"/>
  <c r="I155" i="59" s="1"/>
  <c r="F155" i="59"/>
  <c r="H154" i="59"/>
  <c r="I154" i="59" s="1"/>
  <c r="F154" i="59"/>
  <c r="H153" i="59"/>
  <c r="I153" i="59" s="1"/>
  <c r="F153" i="59"/>
  <c r="H152" i="59"/>
  <c r="F152" i="59"/>
  <c r="I152" i="59" s="1"/>
  <c r="H151" i="59"/>
  <c r="I151" i="59" s="1"/>
  <c r="F151" i="59"/>
  <c r="H150" i="59"/>
  <c r="I150" i="59" s="1"/>
  <c r="F150" i="59"/>
  <c r="H149" i="59"/>
  <c r="I149" i="59" s="1"/>
  <c r="F149" i="59"/>
  <c r="H148" i="59"/>
  <c r="I148" i="59" s="1"/>
  <c r="F148" i="59"/>
  <c r="H147" i="59"/>
  <c r="I147" i="59" s="1"/>
  <c r="F147" i="59"/>
  <c r="H146" i="59"/>
  <c r="I146" i="59" s="1"/>
  <c r="F146" i="59"/>
  <c r="H145" i="59"/>
  <c r="I145" i="59" s="1"/>
  <c r="F145" i="59"/>
  <c r="H144" i="59"/>
  <c r="I144" i="59" s="1"/>
  <c r="F144" i="59"/>
  <c r="H143" i="59"/>
  <c r="I143" i="59" s="1"/>
  <c r="F143" i="59"/>
  <c r="H142" i="59"/>
  <c r="I142" i="59" s="1"/>
  <c r="F142" i="59"/>
  <c r="H141" i="59"/>
  <c r="I141" i="59" s="1"/>
  <c r="F141" i="59"/>
  <c r="G140" i="59"/>
  <c r="H140" i="59" s="1"/>
  <c r="I140" i="59" s="1"/>
  <c r="F140" i="59"/>
  <c r="H137" i="59"/>
  <c r="I137" i="59" s="1"/>
  <c r="F137" i="59"/>
  <c r="I136" i="59"/>
  <c r="H136" i="59"/>
  <c r="F136" i="59"/>
  <c r="I135" i="59"/>
  <c r="H135" i="59"/>
  <c r="F135" i="59"/>
  <c r="H134" i="59"/>
  <c r="F134" i="59"/>
  <c r="I134" i="59" s="1"/>
  <c r="H133" i="59"/>
  <c r="I133" i="59" s="1"/>
  <c r="F133" i="59"/>
  <c r="I132" i="59"/>
  <c r="H132" i="59"/>
  <c r="F132" i="59"/>
  <c r="I131" i="59"/>
  <c r="H131" i="59"/>
  <c r="F131" i="59"/>
  <c r="H130" i="59"/>
  <c r="F130" i="59"/>
  <c r="I130" i="59" s="1"/>
  <c r="H129" i="59"/>
  <c r="I129" i="59" s="1"/>
  <c r="F129" i="59"/>
  <c r="I128" i="59"/>
  <c r="H128" i="59"/>
  <c r="F128" i="59"/>
  <c r="I127" i="59"/>
  <c r="H127" i="59"/>
  <c r="F127" i="59"/>
  <c r="H126" i="59"/>
  <c r="F126" i="59"/>
  <c r="I126" i="59" s="1"/>
  <c r="H125" i="59"/>
  <c r="I125" i="59" s="1"/>
  <c r="F125" i="59"/>
  <c r="I124" i="59"/>
  <c r="H124" i="59"/>
  <c r="F124" i="59"/>
  <c r="I123" i="59"/>
  <c r="H123" i="59"/>
  <c r="F123" i="59"/>
  <c r="H122" i="59"/>
  <c r="I122" i="59" s="1"/>
  <c r="F122" i="59"/>
  <c r="H121" i="59"/>
  <c r="I121" i="59" s="1"/>
  <c r="F121" i="59"/>
  <c r="I120" i="59"/>
  <c r="H120" i="59"/>
  <c r="F120" i="59"/>
  <c r="I119" i="59"/>
  <c r="H119" i="59"/>
  <c r="F119" i="59"/>
  <c r="H118" i="59"/>
  <c r="I118" i="59" s="1"/>
  <c r="F118" i="59"/>
  <c r="H117" i="59"/>
  <c r="I117" i="59" s="1"/>
  <c r="F117" i="59"/>
  <c r="I116" i="59"/>
  <c r="H116" i="59"/>
  <c r="F116" i="59"/>
  <c r="I115" i="59"/>
  <c r="H115" i="59"/>
  <c r="F115" i="59"/>
  <c r="H114" i="59"/>
  <c r="I114" i="59" s="1"/>
  <c r="F114" i="59"/>
  <c r="H113" i="59"/>
  <c r="I113" i="59" s="1"/>
  <c r="F113" i="59"/>
  <c r="I112" i="59"/>
  <c r="H112" i="59"/>
  <c r="F112" i="59"/>
  <c r="I111" i="59"/>
  <c r="H111" i="59"/>
  <c r="F111" i="59"/>
  <c r="H110" i="59"/>
  <c r="I110" i="59" s="1"/>
  <c r="F110" i="59"/>
  <c r="H109" i="59"/>
  <c r="I109" i="59" s="1"/>
  <c r="F109" i="59"/>
  <c r="I108" i="59"/>
  <c r="H108" i="59"/>
  <c r="F108" i="59"/>
  <c r="I107" i="59"/>
  <c r="H107" i="59"/>
  <c r="F107" i="59"/>
  <c r="G106" i="59"/>
  <c r="H106" i="59" s="1"/>
  <c r="I106" i="59" s="1"/>
  <c r="F106" i="59"/>
  <c r="G105" i="59"/>
  <c r="H105" i="59" s="1"/>
  <c r="I105" i="59" s="1"/>
  <c r="F105" i="59"/>
  <c r="I102" i="59"/>
  <c r="H102" i="59"/>
  <c r="F102" i="59"/>
  <c r="H101" i="59"/>
  <c r="I101" i="59" s="1"/>
  <c r="F101" i="59"/>
  <c r="H100" i="59"/>
  <c r="I100" i="59" s="1"/>
  <c r="F100" i="59"/>
  <c r="I99" i="59"/>
  <c r="H99" i="59"/>
  <c r="F99" i="59"/>
  <c r="I98" i="59"/>
  <c r="H98" i="59"/>
  <c r="F98" i="59"/>
  <c r="H95" i="59"/>
  <c r="I95" i="59" s="1"/>
  <c r="F95" i="59"/>
  <c r="H94" i="59"/>
  <c r="I94" i="59" s="1"/>
  <c r="F94" i="59"/>
  <c r="H93" i="59"/>
  <c r="I93" i="59" s="1"/>
  <c r="F93" i="59"/>
  <c r="H92" i="59"/>
  <c r="F92" i="59"/>
  <c r="I92" i="59" s="1"/>
  <c r="H91" i="59"/>
  <c r="I91" i="59" s="1"/>
  <c r="F91" i="59"/>
  <c r="H90" i="59"/>
  <c r="I90" i="59" s="1"/>
  <c r="F90" i="59"/>
  <c r="I87" i="59"/>
  <c r="H87" i="59"/>
  <c r="F87" i="59"/>
  <c r="H86" i="59"/>
  <c r="I86" i="59" s="1"/>
  <c r="F86" i="59"/>
  <c r="H85" i="59"/>
  <c r="F85" i="59"/>
  <c r="I85" i="59" s="1"/>
  <c r="H84" i="59"/>
  <c r="I84" i="59" s="1"/>
  <c r="F84" i="59"/>
  <c r="I83" i="59"/>
  <c r="I88" i="59" s="1"/>
  <c r="H83" i="59"/>
  <c r="F83" i="59"/>
  <c r="H80" i="59"/>
  <c r="I80" i="59" s="1"/>
  <c r="I81" i="59" s="1"/>
  <c r="F80" i="59"/>
  <c r="H77" i="59"/>
  <c r="I77" i="59" s="1"/>
  <c r="F77" i="59"/>
  <c r="H76" i="59"/>
  <c r="I76" i="59" s="1"/>
  <c r="F76" i="59"/>
  <c r="H75" i="59"/>
  <c r="F75" i="59"/>
  <c r="I75" i="59" s="1"/>
  <c r="H74" i="59"/>
  <c r="I74" i="59" s="1"/>
  <c r="F74" i="59"/>
  <c r="H73" i="59"/>
  <c r="I73" i="59" s="1"/>
  <c r="F73" i="59"/>
  <c r="H72" i="59"/>
  <c r="I72" i="59" s="1"/>
  <c r="F72" i="59"/>
  <c r="H71" i="59"/>
  <c r="F71" i="59"/>
  <c r="I71" i="59" s="1"/>
  <c r="H70" i="59"/>
  <c r="I70" i="59" s="1"/>
  <c r="F70" i="59"/>
  <c r="H69" i="59"/>
  <c r="I69" i="59" s="1"/>
  <c r="F69" i="59"/>
  <c r="H68" i="59"/>
  <c r="I68" i="59" s="1"/>
  <c r="F68" i="59"/>
  <c r="H65" i="59"/>
  <c r="I65" i="59" s="1"/>
  <c r="F65" i="59"/>
  <c r="H64" i="59"/>
  <c r="F64" i="59"/>
  <c r="I64" i="59" s="1"/>
  <c r="H63" i="59"/>
  <c r="I63" i="59" s="1"/>
  <c r="I66" i="59" s="1"/>
  <c r="F63" i="59"/>
  <c r="I60" i="59"/>
  <c r="H60" i="59"/>
  <c r="F60" i="59"/>
  <c r="H59" i="59"/>
  <c r="I59" i="59" s="1"/>
  <c r="F59" i="59"/>
  <c r="H58" i="59"/>
  <c r="I58" i="59" s="1"/>
  <c r="F58" i="59"/>
  <c r="H57" i="59"/>
  <c r="F57" i="59"/>
  <c r="I57" i="59" s="1"/>
  <c r="I56" i="59"/>
  <c r="H56" i="59"/>
  <c r="F56" i="59"/>
  <c r="H55" i="59"/>
  <c r="I55" i="59" s="1"/>
  <c r="F55" i="59"/>
  <c r="H52" i="59"/>
  <c r="I52" i="59" s="1"/>
  <c r="F52" i="59"/>
  <c r="H51" i="59"/>
  <c r="I51" i="59" s="1"/>
  <c r="I53" i="59" s="1"/>
  <c r="F51" i="59"/>
  <c r="H48" i="59"/>
  <c r="I48" i="59" s="1"/>
  <c r="F48" i="59"/>
  <c r="H47" i="59"/>
  <c r="F47" i="59"/>
  <c r="I47" i="59" s="1"/>
  <c r="H46" i="59"/>
  <c r="I46" i="59" s="1"/>
  <c r="F46" i="59"/>
  <c r="I45" i="59"/>
  <c r="H45" i="59"/>
  <c r="F45" i="59"/>
  <c r="H42" i="59"/>
  <c r="I42" i="59" s="1"/>
  <c r="F42" i="59"/>
  <c r="H41" i="59"/>
  <c r="I41" i="59" s="1"/>
  <c r="F41" i="59"/>
  <c r="H40" i="59"/>
  <c r="F40" i="59"/>
  <c r="I40" i="59" s="1"/>
  <c r="I39" i="59"/>
  <c r="H39" i="59"/>
  <c r="F39" i="59"/>
  <c r="H38" i="59"/>
  <c r="I38" i="59" s="1"/>
  <c r="F38" i="59"/>
  <c r="H37" i="59"/>
  <c r="I37" i="59" s="1"/>
  <c r="F37" i="59"/>
  <c r="H34" i="59"/>
  <c r="I34" i="59" s="1"/>
  <c r="F34" i="59"/>
  <c r="H33" i="59"/>
  <c r="F33" i="59"/>
  <c r="I33" i="59" s="1"/>
  <c r="H32" i="59"/>
  <c r="I32" i="59" s="1"/>
  <c r="F32" i="59"/>
  <c r="H31" i="59"/>
  <c r="I31" i="59" s="1"/>
  <c r="F31" i="59"/>
  <c r="H30" i="59"/>
  <c r="I30" i="59" s="1"/>
  <c r="F30" i="59"/>
  <c r="H29" i="59"/>
  <c r="F29" i="59"/>
  <c r="I29" i="59" s="1"/>
  <c r="H28" i="59"/>
  <c r="I28" i="59" s="1"/>
  <c r="F28" i="59"/>
  <c r="H25" i="59"/>
  <c r="I25" i="59" s="1"/>
  <c r="F25" i="59"/>
  <c r="I24" i="59"/>
  <c r="H24" i="59"/>
  <c r="F24" i="59"/>
  <c r="H23" i="59"/>
  <c r="I23" i="59" s="1"/>
  <c r="F23" i="59"/>
  <c r="H19" i="59"/>
  <c r="I19" i="59" s="1"/>
  <c r="F19" i="59"/>
  <c r="H18" i="59"/>
  <c r="F18" i="59"/>
  <c r="I18" i="59" s="1"/>
  <c r="I17" i="59"/>
  <c r="H17" i="59"/>
  <c r="F17" i="59"/>
  <c r="H16" i="59"/>
  <c r="I16" i="59" s="1"/>
  <c r="F16" i="59"/>
  <c r="H15" i="59"/>
  <c r="I15" i="59" s="1"/>
  <c r="F15" i="59"/>
  <c r="H14" i="59"/>
  <c r="F14" i="59"/>
  <c r="I14" i="59" s="1"/>
  <c r="A39" i="58"/>
  <c r="A42" i="58"/>
  <c r="I166" i="59" l="1"/>
  <c r="I244" i="59"/>
  <c r="I96" i="59"/>
  <c r="I292" i="59"/>
  <c r="I138" i="59"/>
  <c r="I78" i="59"/>
  <c r="I211" i="59"/>
  <c r="I307" i="59"/>
  <c r="I103" i="59"/>
  <c r="I250" i="59"/>
  <c r="I35" i="59"/>
  <c r="I189" i="59"/>
  <c r="I257" i="59"/>
  <c r="I43" i="59"/>
  <c r="I49" i="59"/>
  <c r="I61" i="59"/>
  <c r="I20" i="59"/>
  <c r="I26" i="59"/>
  <c r="I234" i="59"/>
  <c r="I273" i="59"/>
  <c r="I280" i="59" s="1"/>
  <c r="H252" i="1"/>
  <c r="H247" i="1"/>
  <c r="H248" i="1"/>
  <c r="H249" i="1"/>
  <c r="H246" i="1"/>
  <c r="H256" i="1"/>
  <c r="H255" i="1"/>
  <c r="H259" i="1"/>
  <c r="H263" i="1"/>
  <c r="H262" i="1"/>
  <c r="H266" i="1"/>
  <c r="H272" i="1"/>
  <c r="H271" i="1"/>
  <c r="H276" i="1"/>
  <c r="H277" i="1"/>
  <c r="H278" i="1"/>
  <c r="H275" i="1"/>
  <c r="H283" i="1"/>
  <c r="H287" i="1"/>
  <c r="H288" i="1"/>
  <c r="H289" i="1"/>
  <c r="H290" i="1"/>
  <c r="H291" i="1"/>
  <c r="H286" i="1"/>
  <c r="H296" i="1"/>
  <c r="H297" i="1"/>
  <c r="H298" i="1"/>
  <c r="H299" i="1"/>
  <c r="H295" i="1"/>
  <c r="H243" i="1"/>
  <c r="H237" i="1"/>
  <c r="H238" i="1"/>
  <c r="H239" i="1"/>
  <c r="H240" i="1"/>
  <c r="H241" i="1"/>
  <c r="H242" i="1"/>
  <c r="H236" i="1"/>
  <c r="H233" i="1"/>
  <c r="H232" i="1"/>
  <c r="H224" i="1"/>
  <c r="H225" i="1"/>
  <c r="H226" i="1"/>
  <c r="H223" i="1"/>
  <c r="H221" i="1"/>
  <c r="H220" i="1"/>
  <c r="H219" i="1"/>
  <c r="H214" i="1"/>
  <c r="H215" i="1"/>
  <c r="H216" i="1"/>
  <c r="H213" i="1"/>
  <c r="H204" i="1"/>
  <c r="H203" i="1"/>
  <c r="H202" i="1"/>
  <c r="H201" i="1"/>
  <c r="H200" i="1"/>
  <c r="H199" i="1"/>
  <c r="H198" i="1"/>
  <c r="H197" i="1"/>
  <c r="H196" i="1"/>
  <c r="H195" i="1"/>
  <c r="H194" i="1"/>
  <c r="H193" i="1"/>
  <c r="H192" i="1"/>
  <c r="H191" i="1"/>
  <c r="H169" i="1"/>
  <c r="H170" i="1"/>
  <c r="H171" i="1"/>
  <c r="H172" i="1"/>
  <c r="H173" i="1"/>
  <c r="H174" i="1"/>
  <c r="H175" i="1"/>
  <c r="H176" i="1"/>
  <c r="H177" i="1"/>
  <c r="H178" i="1"/>
  <c r="H179" i="1"/>
  <c r="H180" i="1"/>
  <c r="H181" i="1"/>
  <c r="H182" i="1"/>
  <c r="H183" i="1"/>
  <c r="H184" i="1"/>
  <c r="H185" i="1"/>
  <c r="H186" i="1"/>
  <c r="H187" i="1"/>
  <c r="H188" i="1"/>
  <c r="H168" i="1"/>
  <c r="H141" i="1"/>
  <c r="H142" i="1"/>
  <c r="H143" i="1"/>
  <c r="H144" i="1"/>
  <c r="H145" i="1"/>
  <c r="H146" i="1"/>
  <c r="H147" i="1"/>
  <c r="H148" i="1"/>
  <c r="H149" i="1"/>
  <c r="H150" i="1"/>
  <c r="H151" i="1"/>
  <c r="H152" i="1"/>
  <c r="H153" i="1"/>
  <c r="H154" i="1"/>
  <c r="H155" i="1"/>
  <c r="H156" i="1"/>
  <c r="H157" i="1"/>
  <c r="H158" i="1"/>
  <c r="H159" i="1"/>
  <c r="H160" i="1"/>
  <c r="H161" i="1"/>
  <c r="H162" i="1"/>
  <c r="H163" i="1"/>
  <c r="H107" i="1"/>
  <c r="H108" i="1"/>
  <c r="H109" i="1"/>
  <c r="H110" i="1"/>
  <c r="H111" i="1"/>
  <c r="H112" i="1"/>
  <c r="H113" i="1"/>
  <c r="H114" i="1"/>
  <c r="H115" i="1"/>
  <c r="H116" i="1"/>
  <c r="H117" i="1"/>
  <c r="H118" i="1"/>
  <c r="H119" i="1"/>
  <c r="H120" i="1"/>
  <c r="H121" i="1"/>
  <c r="H122" i="1"/>
  <c r="H123" i="1"/>
  <c r="H124" i="1"/>
  <c r="H125" i="1"/>
  <c r="H126" i="1"/>
  <c r="H127" i="1"/>
  <c r="H128" i="1"/>
  <c r="H129" i="1"/>
  <c r="H130" i="1"/>
  <c r="H131" i="1"/>
  <c r="H132" i="1"/>
  <c r="H133" i="1"/>
  <c r="H134" i="1"/>
  <c r="H135" i="1"/>
  <c r="H136" i="1"/>
  <c r="H137" i="1"/>
  <c r="H99" i="1"/>
  <c r="H100" i="1"/>
  <c r="H101" i="1"/>
  <c r="H102" i="1"/>
  <c r="H98" i="1"/>
  <c r="H91" i="1"/>
  <c r="H92" i="1"/>
  <c r="H93" i="1"/>
  <c r="H94" i="1"/>
  <c r="H95" i="1"/>
  <c r="H90" i="1"/>
  <c r="H85" i="1"/>
  <c r="H86" i="1"/>
  <c r="H87" i="1"/>
  <c r="H84" i="1"/>
  <c r="H83" i="1"/>
  <c r="H80" i="1"/>
  <c r="H70" i="1"/>
  <c r="H71" i="1"/>
  <c r="H72" i="1"/>
  <c r="H73" i="1"/>
  <c r="H74" i="1"/>
  <c r="H75" i="1"/>
  <c r="H76" i="1"/>
  <c r="H77" i="1"/>
  <c r="H69" i="1"/>
  <c r="H68" i="1"/>
  <c r="H64" i="1"/>
  <c r="H65" i="1"/>
  <c r="H63" i="1"/>
  <c r="H57" i="1"/>
  <c r="H58" i="1"/>
  <c r="H59" i="1"/>
  <c r="H60" i="1"/>
  <c r="H56" i="1"/>
  <c r="H55" i="1"/>
  <c r="H52" i="1"/>
  <c r="H51" i="1"/>
  <c r="H47" i="1"/>
  <c r="H48" i="1"/>
  <c r="H46" i="1"/>
  <c r="H45" i="1"/>
  <c r="H39" i="1"/>
  <c r="H40" i="1"/>
  <c r="H41" i="1"/>
  <c r="H42" i="1"/>
  <c r="H38" i="1"/>
  <c r="H37" i="1"/>
  <c r="H29" i="1"/>
  <c r="H30" i="1"/>
  <c r="H31" i="1"/>
  <c r="H32" i="1"/>
  <c r="H33" i="1"/>
  <c r="H34" i="1"/>
  <c r="H28" i="1"/>
  <c r="H24" i="1"/>
  <c r="H25" i="1"/>
  <c r="H23" i="1"/>
  <c r="H15" i="1"/>
  <c r="H16" i="1"/>
  <c r="H17" i="1"/>
  <c r="H18" i="1"/>
  <c r="H19" i="1"/>
  <c r="H14" i="1"/>
  <c r="I268" i="59" l="1"/>
  <c r="I229" i="59"/>
  <c r="I308" i="59"/>
  <c r="I22" i="35"/>
  <c r="E22" i="35"/>
  <c r="G22" i="35"/>
  <c r="I313" i="59" l="1"/>
  <c r="J13" i="36"/>
  <c r="F776" i="2" l="1"/>
  <c r="F243" i="1" s="1"/>
  <c r="I243" i="1" l="1"/>
  <c r="F306" i="1"/>
  <c r="F305" i="1"/>
  <c r="F304" i="1"/>
  <c r="F303" i="1"/>
  <c r="F302" i="1"/>
  <c r="F301" i="1"/>
  <c r="F300" i="1"/>
  <c r="F299" i="1"/>
  <c r="F298" i="1"/>
  <c r="F297" i="1"/>
  <c r="F296" i="1"/>
  <c r="F290" i="1"/>
  <c r="F289" i="1"/>
  <c r="F861" i="2"/>
  <c r="F286" i="1" s="1"/>
  <c r="F283" i="1"/>
  <c r="F278" i="1"/>
  <c r="F277" i="1"/>
  <c r="F275" i="1"/>
  <c r="F272" i="1"/>
  <c r="F271" i="1"/>
  <c r="F266" i="1"/>
  <c r="F262" i="1"/>
  <c r="F249" i="1"/>
  <c r="F248" i="1"/>
  <c r="F242" i="1"/>
  <c r="F241" i="1"/>
  <c r="F237" i="1"/>
  <c r="F233" i="1"/>
  <c r="F232" i="1"/>
  <c r="F227" i="1"/>
  <c r="F226" i="1"/>
  <c r="F225" i="1"/>
  <c r="F223" i="1"/>
  <c r="F222" i="1"/>
  <c r="F221" i="1"/>
  <c r="F220" i="1"/>
  <c r="F210" i="1"/>
  <c r="F209" i="1"/>
  <c r="F208" i="1"/>
  <c r="F207" i="1"/>
  <c r="F206" i="1"/>
  <c r="F205" i="1"/>
  <c r="F204" i="1"/>
  <c r="F203" i="1"/>
  <c r="F202" i="1"/>
  <c r="F201" i="1"/>
  <c r="F200" i="1"/>
  <c r="F199" i="1"/>
  <c r="F198" i="1"/>
  <c r="F197" i="1"/>
  <c r="F196" i="1"/>
  <c r="F195" i="1"/>
  <c r="F194" i="1"/>
  <c r="F193" i="1"/>
  <c r="F192" i="1"/>
  <c r="F191" i="1"/>
  <c r="F188" i="1"/>
  <c r="F187" i="1"/>
  <c r="F186" i="1"/>
  <c r="F185" i="1"/>
  <c r="F184" i="1"/>
  <c r="F183" i="1"/>
  <c r="F182" i="1"/>
  <c r="F181" i="1"/>
  <c r="F180" i="1"/>
  <c r="F179" i="1"/>
  <c r="F178" i="1"/>
  <c r="F177" i="1"/>
  <c r="F176" i="1"/>
  <c r="F175" i="1"/>
  <c r="F174" i="1"/>
  <c r="F173" i="1"/>
  <c r="F172" i="1"/>
  <c r="F171" i="1"/>
  <c r="F170" i="1"/>
  <c r="F169" i="1"/>
  <c r="F168" i="1"/>
  <c r="F165" i="1"/>
  <c r="F164" i="1"/>
  <c r="F163" i="1"/>
  <c r="F162" i="1"/>
  <c r="F161" i="1"/>
  <c r="F160" i="1"/>
  <c r="F158" i="1"/>
  <c r="F157" i="1"/>
  <c r="F156" i="1"/>
  <c r="F155" i="1"/>
  <c r="F154" i="1"/>
  <c r="F153" i="1"/>
  <c r="F152" i="1"/>
  <c r="F151" i="1"/>
  <c r="F150" i="1"/>
  <c r="F149" i="1"/>
  <c r="F148" i="1"/>
  <c r="F147" i="1"/>
  <c r="F146" i="1"/>
  <c r="F145" i="1"/>
  <c r="F144" i="1"/>
  <c r="F143" i="1"/>
  <c r="F142" i="1"/>
  <c r="F141" i="1"/>
  <c r="F140" i="1"/>
  <c r="F137" i="1"/>
  <c r="F136" i="1"/>
  <c r="F135" i="1"/>
  <c r="F134" i="1"/>
  <c r="F133" i="1"/>
  <c r="F132" i="1"/>
  <c r="F131" i="1"/>
  <c r="F130" i="1"/>
  <c r="F129" i="1"/>
  <c r="F128" i="1"/>
  <c r="F127" i="1"/>
  <c r="F126" i="1"/>
  <c r="F125" i="1"/>
  <c r="F124" i="1"/>
  <c r="F123" i="1"/>
  <c r="F122" i="1"/>
  <c r="F121" i="1"/>
  <c r="F120" i="1"/>
  <c r="F119" i="1"/>
  <c r="F118" i="1"/>
  <c r="F117" i="1"/>
  <c r="F116" i="1"/>
  <c r="F115" i="1"/>
  <c r="F114" i="1"/>
  <c r="F113" i="1"/>
  <c r="F112" i="1"/>
  <c r="F111" i="1"/>
  <c r="F110" i="1"/>
  <c r="F109" i="1"/>
  <c r="F108" i="1"/>
  <c r="F107" i="1"/>
  <c r="F101" i="1"/>
  <c r="F99" i="1"/>
  <c r="F98" i="1"/>
  <c r="F76" i="1"/>
  <c r="F70" i="1"/>
  <c r="F42" i="1"/>
  <c r="F19" i="1"/>
  <c r="F18" i="1"/>
  <c r="F17" i="1"/>
  <c r="F16" i="1"/>
  <c r="H895" i="2"/>
  <c r="H894" i="2"/>
  <c r="H893" i="2"/>
  <c r="H892" i="2"/>
  <c r="H891" i="2"/>
  <c r="H883" i="2"/>
  <c r="H882" i="2"/>
  <c r="H881" i="2"/>
  <c r="H880" i="2"/>
  <c r="H879" i="2"/>
  <c r="F870" i="2"/>
  <c r="F288" i="1" s="1"/>
  <c r="F866" i="2"/>
  <c r="F287" i="1" s="1"/>
  <c r="F845" i="2"/>
  <c r="F276" i="1" s="1"/>
  <c r="F822" i="2"/>
  <c r="F263" i="1" s="1"/>
  <c r="H800" i="2"/>
  <c r="H799" i="2"/>
  <c r="H798" i="2"/>
  <c r="H797" i="2"/>
  <c r="H796" i="2"/>
  <c r="H795" i="2"/>
  <c r="F785" i="2"/>
  <c r="F247" i="1" s="1"/>
  <c r="F781" i="2"/>
  <c r="F246" i="1" s="1"/>
  <c r="F766" i="2"/>
  <c r="F240" i="1" s="1"/>
  <c r="F762" i="2"/>
  <c r="F239" i="1" s="1"/>
  <c r="F757" i="2"/>
  <c r="F238" i="1" s="1"/>
  <c r="F749" i="2"/>
  <c r="F236" i="1" s="1"/>
  <c r="G727" i="2"/>
  <c r="H727" i="2" s="1"/>
  <c r="F224" i="1" s="1"/>
  <c r="F711" i="2"/>
  <c r="F219" i="1" s="1"/>
  <c r="J700" i="2"/>
  <c r="J698" i="2"/>
  <c r="F631" i="2"/>
  <c r="F159" i="1" s="1"/>
  <c r="F578" i="2"/>
  <c r="F106" i="1" s="1"/>
  <c r="F577" i="2"/>
  <c r="F105" i="1" s="1"/>
  <c r="F574" i="2"/>
  <c r="F102" i="1" s="1"/>
  <c r="H566" i="2"/>
  <c r="F100" i="1" s="1"/>
  <c r="H555" i="2"/>
  <c r="H554" i="2"/>
  <c r="H553" i="2"/>
  <c r="H548" i="2"/>
  <c r="H546" i="2"/>
  <c r="H545" i="2"/>
  <c r="H544" i="2"/>
  <c r="H542" i="2"/>
  <c r="H541" i="2"/>
  <c r="H540" i="2"/>
  <c r="H539" i="2"/>
  <c r="H538" i="2"/>
  <c r="H533" i="2"/>
  <c r="H532" i="2"/>
  <c r="H531" i="2"/>
  <c r="H530" i="2"/>
  <c r="H529" i="2"/>
  <c r="H528" i="2"/>
  <c r="H527" i="2"/>
  <c r="H526" i="2"/>
  <c r="H510" i="2"/>
  <c r="H509" i="2"/>
  <c r="H508" i="2"/>
  <c r="H507" i="2"/>
  <c r="H506" i="2"/>
  <c r="H505" i="2"/>
  <c r="H504" i="2"/>
  <c r="H503" i="2"/>
  <c r="H502" i="2"/>
  <c r="H501" i="2"/>
  <c r="H500" i="2"/>
  <c r="H499" i="2"/>
  <c r="H498" i="2"/>
  <c r="H497" i="2"/>
  <c r="H496" i="2"/>
  <c r="H495" i="2"/>
  <c r="I488" i="2"/>
  <c r="F488" i="2"/>
  <c r="H488" i="2" s="1"/>
  <c r="F487" i="2"/>
  <c r="H487" i="2" s="1"/>
  <c r="J487" i="2" s="1"/>
  <c r="I486" i="2"/>
  <c r="H486" i="2"/>
  <c r="F485" i="2"/>
  <c r="H485" i="2" s="1"/>
  <c r="J485" i="2" s="1"/>
  <c r="I484" i="2"/>
  <c r="H484" i="2"/>
  <c r="I483" i="2"/>
  <c r="H483" i="2"/>
  <c r="I482" i="2"/>
  <c r="H482" i="2"/>
  <c r="H481" i="2"/>
  <c r="J481" i="2" s="1"/>
  <c r="I480" i="2"/>
  <c r="H480" i="2"/>
  <c r="I479" i="2"/>
  <c r="H479" i="2"/>
  <c r="I478" i="2"/>
  <c r="H478" i="2"/>
  <c r="I477" i="2"/>
  <c r="H477" i="2"/>
  <c r="H476" i="2"/>
  <c r="J476" i="2" s="1"/>
  <c r="I475" i="2"/>
  <c r="H475" i="2"/>
  <c r="H470" i="2"/>
  <c r="J470" i="2" s="1"/>
  <c r="I469" i="2"/>
  <c r="H469" i="2"/>
  <c r="I468" i="2"/>
  <c r="H468" i="2"/>
  <c r="I467" i="2"/>
  <c r="H467" i="2"/>
  <c r="H466" i="2"/>
  <c r="J466" i="2" s="1"/>
  <c r="I465" i="2"/>
  <c r="H465" i="2"/>
  <c r="I464" i="2"/>
  <c r="H464" i="2"/>
  <c r="I463" i="2"/>
  <c r="H463" i="2"/>
  <c r="I454" i="2"/>
  <c r="F454" i="2"/>
  <c r="H454" i="2" s="1"/>
  <c r="F453" i="2"/>
  <c r="H453" i="2" s="1"/>
  <c r="J453" i="2" s="1"/>
  <c r="I452" i="2"/>
  <c r="H452" i="2"/>
  <c r="F451" i="2"/>
  <c r="H451" i="2" s="1"/>
  <c r="J451" i="2" s="1"/>
  <c r="I450" i="2"/>
  <c r="H450" i="2"/>
  <c r="I449" i="2"/>
  <c r="H449" i="2"/>
  <c r="H448" i="2"/>
  <c r="J448" i="2" s="1"/>
  <c r="I447" i="2"/>
  <c r="H447" i="2"/>
  <c r="I446" i="2"/>
  <c r="H446" i="2"/>
  <c r="H445" i="2"/>
  <c r="J445" i="2" s="1"/>
  <c r="I444" i="2"/>
  <c r="H444" i="2"/>
  <c r="I443" i="2"/>
  <c r="H443" i="2"/>
  <c r="H442" i="2"/>
  <c r="J442" i="2" s="1"/>
  <c r="I441" i="2"/>
  <c r="H441" i="2"/>
  <c r="I440" i="2"/>
  <c r="H440" i="2"/>
  <c r="I439" i="2"/>
  <c r="H439" i="2"/>
  <c r="I438" i="2"/>
  <c r="H438" i="2"/>
  <c r="I437" i="2"/>
  <c r="H437" i="2"/>
  <c r="I436" i="2"/>
  <c r="H436" i="2"/>
  <c r="I435" i="2"/>
  <c r="H435" i="2"/>
  <c r="H434" i="2"/>
  <c r="J434" i="2" s="1"/>
  <c r="I433" i="2"/>
  <c r="H433" i="2"/>
  <c r="J427" i="2"/>
  <c r="J426" i="2"/>
  <c r="H424" i="2"/>
  <c r="H423" i="2"/>
  <c r="H417" i="2"/>
  <c r="H416" i="2"/>
  <c r="H415" i="2"/>
  <c r="H414" i="2"/>
  <c r="H413" i="2"/>
  <c r="H412" i="2"/>
  <c r="H411" i="2"/>
  <c r="H410" i="2"/>
  <c r="H409" i="2"/>
  <c r="H408" i="2"/>
  <c r="H407" i="2"/>
  <c r="H406" i="2"/>
  <c r="H405" i="2"/>
  <c r="H404" i="2"/>
  <c r="H403" i="2"/>
  <c r="H402" i="2"/>
  <c r="H401" i="2"/>
  <c r="F396" i="2"/>
  <c r="F77" i="1" s="1"/>
  <c r="F387" i="2"/>
  <c r="F75" i="1" s="1"/>
  <c r="H381" i="2"/>
  <c r="H380" i="2"/>
  <c r="H379" i="2"/>
  <c r="H378" i="2"/>
  <c r="F375" i="2"/>
  <c r="F73" i="1" s="1"/>
  <c r="F352" i="2"/>
  <c r="F72" i="1" s="1"/>
  <c r="F339" i="2"/>
  <c r="F71" i="1" s="1"/>
  <c r="F326" i="2"/>
  <c r="F329" i="2" s="1"/>
  <c r="F69" i="1" s="1"/>
  <c r="H313" i="2"/>
  <c r="H312" i="2"/>
  <c r="H311" i="2"/>
  <c r="H310" i="2"/>
  <c r="H309" i="2"/>
  <c r="I305" i="2"/>
  <c r="I303" i="2"/>
  <c r="I302" i="2"/>
  <c r="I301" i="2"/>
  <c r="I299" i="2"/>
  <c r="I298" i="2"/>
  <c r="I297" i="2"/>
  <c r="I296" i="2"/>
  <c r="I295" i="2"/>
  <c r="I290" i="2"/>
  <c r="I289" i="2"/>
  <c r="I288" i="2"/>
  <c r="I287" i="2"/>
  <c r="I281" i="2"/>
  <c r="F60" i="1" s="1"/>
  <c r="I276" i="2"/>
  <c r="I274" i="2"/>
  <c r="I273" i="2"/>
  <c r="I272" i="2"/>
  <c r="I267" i="2"/>
  <c r="I266" i="2"/>
  <c r="I265" i="2"/>
  <c r="I264" i="2"/>
  <c r="I263" i="2"/>
  <c r="I257" i="2"/>
  <c r="I256" i="2"/>
  <c r="I251" i="2"/>
  <c r="I252" i="2" s="1"/>
  <c r="F56" i="1" s="1"/>
  <c r="I246" i="2"/>
  <c r="I245" i="2"/>
  <c r="I244" i="2"/>
  <c r="F239" i="2"/>
  <c r="F52" i="1" s="1"/>
  <c r="F234" i="2"/>
  <c r="F51" i="1" s="1"/>
  <c r="H227" i="2"/>
  <c r="F48" i="1" s="1"/>
  <c r="H223" i="2"/>
  <c r="H222" i="2"/>
  <c r="H221" i="2"/>
  <c r="H220" i="2"/>
  <c r="H219" i="2"/>
  <c r="H218" i="2"/>
  <c r="H217" i="2"/>
  <c r="H211" i="2"/>
  <c r="H210" i="2"/>
  <c r="H209" i="2"/>
  <c r="H208" i="2"/>
  <c r="H207" i="2"/>
  <c r="H206" i="2"/>
  <c r="H205" i="2"/>
  <c r="H204" i="2"/>
  <c r="H203" i="2"/>
  <c r="H202" i="2"/>
  <c r="H201" i="2"/>
  <c r="H200" i="2"/>
  <c r="H199" i="2"/>
  <c r="H198" i="2"/>
  <c r="H197" i="2"/>
  <c r="H196" i="2"/>
  <c r="H195" i="2"/>
  <c r="H194" i="2"/>
  <c r="H193" i="2"/>
  <c r="H192" i="2"/>
  <c r="F188" i="2"/>
  <c r="G188" i="2" s="1"/>
  <c r="I188" i="2" s="1"/>
  <c r="F187" i="2"/>
  <c r="G187" i="2" s="1"/>
  <c r="I187" i="2" s="1"/>
  <c r="F186" i="2"/>
  <c r="G186" i="2" s="1"/>
  <c r="I186" i="2" s="1"/>
  <c r="F185" i="2"/>
  <c r="G185" i="2" s="1"/>
  <c r="I185" i="2" s="1"/>
  <c r="F184" i="2"/>
  <c r="G184" i="2" s="1"/>
  <c r="I184" i="2" s="1"/>
  <c r="F183" i="2"/>
  <c r="G183" i="2" s="1"/>
  <c r="I183" i="2" s="1"/>
  <c r="F182" i="2"/>
  <c r="G182" i="2" s="1"/>
  <c r="I182" i="2" s="1"/>
  <c r="F181" i="2"/>
  <c r="G181" i="2" s="1"/>
  <c r="I181" i="2" s="1"/>
  <c r="H176" i="2"/>
  <c r="H175" i="2"/>
  <c r="H174" i="2"/>
  <c r="H173" i="2"/>
  <c r="H172" i="2"/>
  <c r="H171" i="2"/>
  <c r="H170" i="2"/>
  <c r="H169" i="2"/>
  <c r="H168" i="2"/>
  <c r="H167" i="2"/>
  <c r="H166" i="2"/>
  <c r="H165" i="2"/>
  <c r="H164" i="2"/>
  <c r="H163" i="2"/>
  <c r="H162" i="2"/>
  <c r="H161" i="2"/>
  <c r="H160" i="2"/>
  <c r="H159" i="2"/>
  <c r="H158" i="2"/>
  <c r="H157" i="2"/>
  <c r="H156" i="2"/>
  <c r="H155" i="2"/>
  <c r="H154" i="2"/>
  <c r="H153" i="2"/>
  <c r="H152" i="2"/>
  <c r="H151" i="2"/>
  <c r="H150" i="2"/>
  <c r="H149" i="2"/>
  <c r="H148" i="2"/>
  <c r="I141" i="2"/>
  <c r="H141" i="2"/>
  <c r="I137" i="2"/>
  <c r="H137" i="2"/>
  <c r="I136" i="2"/>
  <c r="H136" i="2"/>
  <c r="I135" i="2"/>
  <c r="H135" i="2"/>
  <c r="I131" i="2"/>
  <c r="H131" i="2"/>
  <c r="I130" i="2"/>
  <c r="H130" i="2"/>
  <c r="I129" i="2"/>
  <c r="H129" i="2"/>
  <c r="I128" i="2"/>
  <c r="H128" i="2"/>
  <c r="I127" i="2"/>
  <c r="H127" i="2"/>
  <c r="H123" i="2"/>
  <c r="I123" i="2" s="1"/>
  <c r="H122" i="2"/>
  <c r="I122" i="2" s="1"/>
  <c r="H121" i="2"/>
  <c r="I121" i="2" s="1"/>
  <c r="H120" i="2"/>
  <c r="I120" i="2" s="1"/>
  <c r="F110" i="2"/>
  <c r="F41" i="1" s="1"/>
  <c r="F105" i="2"/>
  <c r="F40" i="1" s="1"/>
  <c r="F100" i="2"/>
  <c r="F39" i="1" s="1"/>
  <c r="F95" i="2"/>
  <c r="F38" i="1" s="1"/>
  <c r="F90" i="2"/>
  <c r="F37" i="1" s="1"/>
  <c r="F85" i="2"/>
  <c r="F34" i="1" s="1"/>
  <c r="F81" i="2"/>
  <c r="F33" i="1" s="1"/>
  <c r="F77" i="2"/>
  <c r="F32" i="1" s="1"/>
  <c r="F73" i="2"/>
  <c r="F31" i="1" s="1"/>
  <c r="F68" i="2"/>
  <c r="F30" i="1" s="1"/>
  <c r="F63" i="2"/>
  <c r="F29" i="1" s="1"/>
  <c r="F59" i="2"/>
  <c r="F28" i="1" s="1"/>
  <c r="I53" i="2"/>
  <c r="I52" i="2"/>
  <c r="I51" i="2"/>
  <c r="I50" i="2"/>
  <c r="I49" i="2"/>
  <c r="I48" i="2"/>
  <c r="I47" i="2"/>
  <c r="I46" i="2"/>
  <c r="I45" i="2"/>
  <c r="I44" i="2"/>
  <c r="I43" i="2"/>
  <c r="I42" i="2"/>
  <c r="I41" i="2"/>
  <c r="I40" i="2"/>
  <c r="I39" i="2"/>
  <c r="I38" i="2"/>
  <c r="F32" i="2"/>
  <c r="F24" i="1" s="1"/>
  <c r="F27" i="2"/>
  <c r="F23" i="1" s="1"/>
  <c r="G16" i="2"/>
  <c r="G13" i="2"/>
  <c r="H10" i="2"/>
  <c r="F15" i="1" s="1"/>
  <c r="F7" i="2"/>
  <c r="F14" i="1" s="1"/>
  <c r="J444" i="2" l="1"/>
  <c r="J484" i="2"/>
  <c r="J467" i="2"/>
  <c r="J130" i="2"/>
  <c r="J436" i="2"/>
  <c r="J440" i="2"/>
  <c r="J447" i="2"/>
  <c r="J701" i="2"/>
  <c r="F216" i="1" s="1"/>
  <c r="H556" i="2"/>
  <c r="F95" i="1" s="1"/>
  <c r="J488" i="2"/>
  <c r="J465" i="2"/>
  <c r="J128" i="2"/>
  <c r="J141" i="2"/>
  <c r="J142" i="2" s="1"/>
  <c r="J479" i="2"/>
  <c r="J449" i="2"/>
  <c r="J463" i="2"/>
  <c r="J136" i="2"/>
  <c r="J477" i="2"/>
  <c r="J480" i="2"/>
  <c r="H897" i="2"/>
  <c r="F294" i="1" s="1"/>
  <c r="I258" i="2"/>
  <c r="F57" i="1" s="1"/>
  <c r="I291" i="2"/>
  <c r="F63" i="1" s="1"/>
  <c r="J486" i="2"/>
  <c r="J438" i="2"/>
  <c r="J452" i="2"/>
  <c r="J127" i="2"/>
  <c r="J446" i="2"/>
  <c r="J131" i="2"/>
  <c r="H801" i="2"/>
  <c r="F805" i="2" s="1"/>
  <c r="H805" i="2" s="1"/>
  <c r="F808" i="2" s="1"/>
  <c r="F812" i="2" s="1"/>
  <c r="F259" i="1" s="1"/>
  <c r="I259" i="1" s="1"/>
  <c r="I260" i="1" s="1"/>
  <c r="C34" i="33" s="1"/>
  <c r="P34" i="33" s="1"/>
  <c r="Q34" i="33" s="1"/>
  <c r="I306" i="2"/>
  <c r="F64" i="1" s="1"/>
  <c r="H314" i="2"/>
  <c r="F65" i="1" s="1"/>
  <c r="J435" i="2"/>
  <c r="J441" i="2"/>
  <c r="H418" i="2"/>
  <c r="F694" i="2" s="1"/>
  <c r="F215" i="1" s="1"/>
  <c r="J129" i="2"/>
  <c r="I247" i="2"/>
  <c r="F55" i="1" s="1"/>
  <c r="J443" i="2"/>
  <c r="J482" i="2"/>
  <c r="H177" i="2"/>
  <c r="G521" i="2"/>
  <c r="J135" i="2"/>
  <c r="I277" i="2"/>
  <c r="F59" i="1" s="1"/>
  <c r="H224" i="2"/>
  <c r="H382" i="2"/>
  <c r="F74" i="1" s="1"/>
  <c r="J437" i="2"/>
  <c r="J454" i="2"/>
  <c r="J478" i="2"/>
  <c r="J483" i="2"/>
  <c r="H514" i="2"/>
  <c r="F90" i="1" s="1"/>
  <c r="F68" i="1"/>
  <c r="J475" i="2"/>
  <c r="H212" i="2"/>
  <c r="J468" i="2"/>
  <c r="H885" i="2"/>
  <c r="H887" i="2" s="1"/>
  <c r="F291" i="1" s="1"/>
  <c r="I54" i="2"/>
  <c r="F25" i="1" s="1"/>
  <c r="I124" i="2"/>
  <c r="I268" i="2"/>
  <c r="F58" i="1" s="1"/>
  <c r="J433" i="2"/>
  <c r="J469" i="2"/>
  <c r="J137" i="2"/>
  <c r="J450" i="2"/>
  <c r="H534" i="2"/>
  <c r="F93" i="1" s="1"/>
  <c r="H549" i="2"/>
  <c r="F94" i="1" s="1"/>
  <c r="J439" i="2"/>
  <c r="J464" i="2"/>
  <c r="I189" i="2"/>
  <c r="F255" i="1" l="1"/>
  <c r="I255" i="1" s="1"/>
  <c r="J455" i="2"/>
  <c r="F84" i="1" s="1"/>
  <c r="F900" i="2"/>
  <c r="F295" i="1" s="1"/>
  <c r="J471" i="2"/>
  <c r="F86" i="1" s="1"/>
  <c r="F256" i="1"/>
  <c r="I256" i="1" s="1"/>
  <c r="J132" i="2"/>
  <c r="F521" i="2"/>
  <c r="H521" i="2" s="1"/>
  <c r="F92" i="1" s="1"/>
  <c r="J489" i="2"/>
  <c r="F87" i="1" s="1"/>
  <c r="J138" i="2"/>
  <c r="F80" i="1"/>
  <c r="F252" i="1"/>
  <c r="F517" i="2"/>
  <c r="F91" i="1" s="1"/>
  <c r="H459" i="2"/>
  <c r="F47" i="1"/>
  <c r="H214" i="2"/>
  <c r="I257" i="1" l="1"/>
  <c r="C33" i="33" s="1"/>
  <c r="L33" i="33" s="1"/>
  <c r="Q33" i="33" s="1"/>
  <c r="G687" i="2"/>
  <c r="G459" i="2"/>
  <c r="J144" i="2"/>
  <c r="F45" i="1" s="1"/>
  <c r="F422" i="2"/>
  <c r="H422" i="2" s="1"/>
  <c r="J429" i="2" s="1"/>
  <c r="F46" i="1"/>
  <c r="F83" i="1" l="1"/>
  <c r="F687" i="2"/>
  <c r="H687" i="2" s="1"/>
  <c r="F213" i="1" s="1"/>
  <c r="F459" i="2"/>
  <c r="I459" i="2" s="1"/>
  <c r="F690" i="2" l="1"/>
  <c r="F214" i="1" s="1"/>
  <c r="F85" i="1"/>
  <c r="I266" i="1"/>
  <c r="I267" i="1" s="1"/>
  <c r="C36" i="33" s="1"/>
  <c r="P36" i="33" s="1"/>
  <c r="Q36" i="33" s="1"/>
  <c r="I299" i="1" l="1"/>
  <c r="I215" i="1" l="1"/>
  <c r="I70" i="1"/>
  <c r="G19" i="35"/>
  <c r="E18" i="35"/>
  <c r="G10" i="35"/>
  <c r="G6" i="35"/>
  <c r="I237" i="1" l="1"/>
  <c r="I238" i="1"/>
  <c r="I239" i="1"/>
  <c r="I240" i="1"/>
  <c r="I241" i="1"/>
  <c r="I290" i="1"/>
  <c r="I289" i="1"/>
  <c r="I288" i="1"/>
  <c r="I287" i="1"/>
  <c r="I286" i="1"/>
  <c r="I283" i="1"/>
  <c r="I277" i="1"/>
  <c r="I276" i="1"/>
  <c r="I275" i="1"/>
  <c r="I272" i="1"/>
  <c r="I271" i="1"/>
  <c r="I233" i="1"/>
  <c r="I232" i="1"/>
  <c r="I248" i="1" l="1"/>
  <c r="I249" i="1"/>
  <c r="I262" i="1"/>
  <c r="I242" i="1"/>
  <c r="I246" i="1"/>
  <c r="I247" i="1"/>
  <c r="I278" i="1"/>
  <c r="I279" i="1" s="1"/>
  <c r="C39" i="33" s="1"/>
  <c r="I273" i="1"/>
  <c r="C38" i="33" s="1"/>
  <c r="E38" i="33" s="1"/>
  <c r="Q38" i="33" s="1"/>
  <c r="I234" i="1"/>
  <c r="E39" i="33" l="1"/>
  <c r="F39" i="33"/>
  <c r="C29" i="33"/>
  <c r="J29" i="33" s="1"/>
  <c r="Q29" i="33" s="1"/>
  <c r="I250" i="1"/>
  <c r="C31" i="33" s="1"/>
  <c r="K31" i="33" s="1"/>
  <c r="Q31" i="33" s="1"/>
  <c r="I280" i="1"/>
  <c r="Q39" i="33" l="1"/>
  <c r="J17" i="37"/>
  <c r="J13" i="37"/>
  <c r="J12" i="37"/>
  <c r="F17" i="37"/>
  <c r="J12" i="36"/>
  <c r="J17" i="36"/>
  <c r="F17" i="36"/>
  <c r="J18" i="17" l="1"/>
  <c r="J19" i="17"/>
  <c r="J20" i="17"/>
  <c r="J17" i="17"/>
  <c r="J13" i="17"/>
  <c r="J12" i="17"/>
  <c r="J14" i="17" s="1"/>
  <c r="E25" i="17" s="1"/>
  <c r="J21" i="17" l="1"/>
  <c r="E26" i="17" s="1"/>
  <c r="E33" i="17" s="1"/>
  <c r="G294" i="1" s="1"/>
  <c r="E30" i="17"/>
  <c r="E31" i="17" s="1"/>
  <c r="E29" i="17"/>
  <c r="F18" i="17"/>
  <c r="F19" i="17"/>
  <c r="F20" i="17"/>
  <c r="F17" i="17"/>
  <c r="K13" i="36"/>
  <c r="K12" i="36"/>
  <c r="H294" i="1" l="1"/>
  <c r="I294" i="1" s="1"/>
  <c r="I291" i="1"/>
  <c r="I292" i="1" l="1"/>
  <c r="C42" i="33" s="1"/>
  <c r="H42" i="33" l="1"/>
  <c r="G42" i="33"/>
  <c r="I76" i="1"/>
  <c r="Q42" i="33" l="1"/>
  <c r="I284" i="1"/>
  <c r="C41" i="33" s="1"/>
  <c r="F41" i="33" s="1"/>
  <c r="Q41" i="33" s="1"/>
  <c r="F12" i="56" l="1"/>
  <c r="F11" i="56"/>
  <c r="I77" i="1"/>
  <c r="I75" i="1" l="1"/>
  <c r="F12" i="55"/>
  <c r="F11" i="55"/>
  <c r="F12" i="54"/>
  <c r="F11" i="54"/>
  <c r="L12" i="35"/>
  <c r="D8" i="55" s="1"/>
  <c r="F8" i="55" s="1"/>
  <c r="L11" i="35"/>
  <c r="D8" i="54" s="1"/>
  <c r="F12" i="53"/>
  <c r="F11" i="53"/>
  <c r="F12" i="52"/>
  <c r="F11" i="52"/>
  <c r="F12" i="51"/>
  <c r="F11" i="51"/>
  <c r="F12" i="50"/>
  <c r="F11" i="50"/>
  <c r="F13" i="41"/>
  <c r="F12" i="49"/>
  <c r="F11" i="49"/>
  <c r="F14" i="55" l="1"/>
  <c r="F18" i="55" s="1"/>
  <c r="F20" i="55" s="1"/>
  <c r="G165" i="1" s="1"/>
  <c r="I131" i="1"/>
  <c r="H165" i="1" l="1"/>
  <c r="I165" i="1" s="1"/>
  <c r="L20" i="35"/>
  <c r="D8" i="56" s="1"/>
  <c r="F8" i="56" s="1"/>
  <c r="F14" i="56" s="1"/>
  <c r="F18" i="56" s="1"/>
  <c r="F20" i="56" s="1"/>
  <c r="G210" i="1" s="1"/>
  <c r="L22" i="35"/>
  <c r="D8" i="48" s="1"/>
  <c r="F8" i="48" s="1"/>
  <c r="F14" i="48" s="1"/>
  <c r="F12" i="47"/>
  <c r="F11" i="47"/>
  <c r="F12" i="46"/>
  <c r="F11" i="46"/>
  <c r="L17" i="35"/>
  <c r="D8" i="45" s="1"/>
  <c r="F8" i="45" s="1"/>
  <c r="F12" i="45"/>
  <c r="F11" i="45"/>
  <c r="F12" i="44"/>
  <c r="F11" i="44"/>
  <c r="F12" i="43"/>
  <c r="F11" i="43"/>
  <c r="F12" i="42"/>
  <c r="F11" i="42"/>
  <c r="F12" i="41"/>
  <c r="F11" i="41"/>
  <c r="F12" i="40"/>
  <c r="F11" i="40"/>
  <c r="L21" i="35"/>
  <c r="D8" i="7" s="1"/>
  <c r="I148" i="1"/>
  <c r="H210" i="1" l="1"/>
  <c r="I210" i="1" s="1"/>
  <c r="F18" i="48"/>
  <c r="F20" i="48" s="1"/>
  <c r="H227" i="1" s="1"/>
  <c r="G227" i="1"/>
  <c r="F14" i="45"/>
  <c r="F18" i="45" s="1"/>
  <c r="F20" i="45" s="1"/>
  <c r="G209" i="1" s="1"/>
  <c r="H209" i="1" s="1"/>
  <c r="I38" i="1"/>
  <c r="I39" i="1"/>
  <c r="I40" i="1"/>
  <c r="I41" i="1"/>
  <c r="I42" i="1"/>
  <c r="I37" i="1"/>
  <c r="I226" i="1"/>
  <c r="I33" i="1"/>
  <c r="I227" i="1" l="1"/>
  <c r="I209" i="1"/>
  <c r="I170" i="1"/>
  <c r="L10" i="35" l="1"/>
  <c r="D8" i="53" l="1"/>
  <c r="F8" i="53" s="1"/>
  <c r="F14" i="53" s="1"/>
  <c r="F18" i="53" s="1"/>
  <c r="F20" i="53" s="1"/>
  <c r="G304" i="1" s="1"/>
  <c r="F8" i="54"/>
  <c r="F14" i="54" s="1"/>
  <c r="F18" i="54" s="1"/>
  <c r="F20" i="54" s="1"/>
  <c r="G164" i="1" s="1"/>
  <c r="J14" i="36"/>
  <c r="E26" i="36" s="1"/>
  <c r="J14" i="37"/>
  <c r="E26" i="37" s="1"/>
  <c r="E27" i="37"/>
  <c r="J18" i="37"/>
  <c r="E23" i="37" s="1"/>
  <c r="J18" i="36"/>
  <c r="E23" i="36" s="1"/>
  <c r="H164" i="1" l="1"/>
  <c r="I164" i="1" s="1"/>
  <c r="H304" i="1"/>
  <c r="I304" i="1" s="1"/>
  <c r="E22" i="36"/>
  <c r="E27" i="36"/>
  <c r="E22" i="37"/>
  <c r="E28" i="36"/>
  <c r="E30" i="36" s="1"/>
  <c r="G105" i="1" s="1"/>
  <c r="E28" i="37"/>
  <c r="E30" i="37" s="1"/>
  <c r="G106" i="1" s="1"/>
  <c r="I180" i="1"/>
  <c r="L16" i="35"/>
  <c r="D8" i="42" s="1"/>
  <c r="F8" i="42" s="1"/>
  <c r="F14" i="42" s="1"/>
  <c r="F18" i="42" s="1"/>
  <c r="F20" i="42" s="1"/>
  <c r="G208" i="1" s="1"/>
  <c r="H208" i="1" s="1"/>
  <c r="L14" i="35"/>
  <c r="D8" i="43" s="1"/>
  <c r="F8" i="43" s="1"/>
  <c r="F14" i="43" s="1"/>
  <c r="F18" i="43" s="1"/>
  <c r="F20" i="43" s="1"/>
  <c r="G206" i="1" s="1"/>
  <c r="H206" i="1" s="1"/>
  <c r="L15" i="35"/>
  <c r="D8" i="44" s="1"/>
  <c r="F8" i="44" s="1"/>
  <c r="F14" i="44" s="1"/>
  <c r="F18" i="44" s="1"/>
  <c r="F20" i="44" s="1"/>
  <c r="G207" i="1" s="1"/>
  <c r="H207" i="1" s="1"/>
  <c r="L13" i="35"/>
  <c r="D8" i="40" s="1"/>
  <c r="F8" i="40" s="1"/>
  <c r="F14" i="40" s="1"/>
  <c r="F18" i="40" s="1"/>
  <c r="F20" i="40" s="1"/>
  <c r="L6" i="35"/>
  <c r="D8" i="41" s="1"/>
  <c r="L7" i="35"/>
  <c r="D8" i="50" s="1"/>
  <c r="F8" i="50" s="1"/>
  <c r="F14" i="50" s="1"/>
  <c r="F18" i="50" s="1"/>
  <c r="F20" i="50" s="1"/>
  <c r="G301" i="1" s="1"/>
  <c r="L18" i="35"/>
  <c r="D8" i="46" s="1"/>
  <c r="L19" i="35"/>
  <c r="L8" i="35"/>
  <c r="D8" i="51" s="1"/>
  <c r="F8" i="51" s="1"/>
  <c r="F14" i="51" s="1"/>
  <c r="F18" i="51" s="1"/>
  <c r="F20" i="51" s="1"/>
  <c r="G302" i="1" s="1"/>
  <c r="L9" i="35"/>
  <c r="D8" i="52" s="1"/>
  <c r="F8" i="52" s="1"/>
  <c r="F14" i="52" s="1"/>
  <c r="F18" i="52" s="1"/>
  <c r="F20" i="52" s="1"/>
  <c r="G303" i="1" s="1"/>
  <c r="H301" i="1" l="1"/>
  <c r="I301" i="1" s="1"/>
  <c r="H105" i="1"/>
  <c r="I105" i="1" s="1"/>
  <c r="H303" i="1"/>
  <c r="I303" i="1" s="1"/>
  <c r="H302" i="1"/>
  <c r="I302" i="1" s="1"/>
  <c r="H106" i="1"/>
  <c r="I106" i="1" s="1"/>
  <c r="F8" i="46"/>
  <c r="F14" i="46" s="1"/>
  <c r="F18" i="46" s="1"/>
  <c r="F20" i="46" s="1"/>
  <c r="G305" i="1" s="1"/>
  <c r="D8" i="47"/>
  <c r="F8" i="47"/>
  <c r="F14" i="47" s="1"/>
  <c r="F18" i="47" s="1"/>
  <c r="F20" i="47" s="1"/>
  <c r="G306" i="1" s="1"/>
  <c r="I207" i="1"/>
  <c r="I206" i="1"/>
  <c r="G205" i="1"/>
  <c r="H205" i="1" s="1"/>
  <c r="L5" i="35"/>
  <c r="I158" i="1"/>
  <c r="I159" i="1"/>
  <c r="I160" i="1"/>
  <c r="I161" i="1"/>
  <c r="I162" i="1"/>
  <c r="I163" i="1"/>
  <c r="I156" i="1"/>
  <c r="I155" i="1"/>
  <c r="I154" i="1"/>
  <c r="I153" i="1"/>
  <c r="I152" i="1"/>
  <c r="I150" i="1"/>
  <c r="I151" i="1"/>
  <c r="I149" i="1"/>
  <c r="I141" i="1"/>
  <c r="I142" i="1"/>
  <c r="I143" i="1"/>
  <c r="I144" i="1"/>
  <c r="I145" i="1"/>
  <c r="I146" i="1"/>
  <c r="I147" i="1"/>
  <c r="I157" i="1"/>
  <c r="H305" i="1" l="1"/>
  <c r="I305" i="1" s="1"/>
  <c r="H306" i="1"/>
  <c r="I306" i="1" s="1"/>
  <c r="F8" i="41"/>
  <c r="D8" i="49"/>
  <c r="F8" i="49" s="1"/>
  <c r="F14" i="49" s="1"/>
  <c r="F18" i="49" s="1"/>
  <c r="F20" i="49" s="1"/>
  <c r="G140" i="1" s="1"/>
  <c r="H140" i="1" s="1"/>
  <c r="I205" i="1"/>
  <c r="I208" i="1"/>
  <c r="I223" i="1"/>
  <c r="I225" i="1"/>
  <c r="I169" i="1"/>
  <c r="I171" i="1"/>
  <c r="I172" i="1"/>
  <c r="I173" i="1"/>
  <c r="I174" i="1"/>
  <c r="I175" i="1"/>
  <c r="I176" i="1"/>
  <c r="I177" i="1"/>
  <c r="I178" i="1"/>
  <c r="I179" i="1"/>
  <c r="I181" i="1"/>
  <c r="I182" i="1"/>
  <c r="I183" i="1"/>
  <c r="I184" i="1"/>
  <c r="I185" i="1"/>
  <c r="I186" i="1"/>
  <c r="I187" i="1"/>
  <c r="I188" i="1"/>
  <c r="I168" i="1"/>
  <c r="I108" i="1"/>
  <c r="I109" i="1"/>
  <c r="I110" i="1"/>
  <c r="I111" i="1"/>
  <c r="I112" i="1"/>
  <c r="I113" i="1"/>
  <c r="I114" i="1"/>
  <c r="I115" i="1"/>
  <c r="I116" i="1"/>
  <c r="I118" i="1"/>
  <c r="I119" i="1"/>
  <c r="I120" i="1"/>
  <c r="I121" i="1"/>
  <c r="I122" i="1"/>
  <c r="I123" i="1"/>
  <c r="I124" i="1"/>
  <c r="I125" i="1"/>
  <c r="I126" i="1"/>
  <c r="I127" i="1"/>
  <c r="I128" i="1"/>
  <c r="I129" i="1"/>
  <c r="I130" i="1"/>
  <c r="I132" i="1"/>
  <c r="I133" i="1"/>
  <c r="I134" i="1"/>
  <c r="I135" i="1"/>
  <c r="I136" i="1"/>
  <c r="I137" i="1"/>
  <c r="I107" i="1"/>
  <c r="I298" i="1"/>
  <c r="I16" i="1"/>
  <c r="I17" i="1"/>
  <c r="I18" i="1"/>
  <c r="I19" i="1"/>
  <c r="I192" i="1"/>
  <c r="I191" i="1"/>
  <c r="I194" i="1"/>
  <c r="I195" i="1"/>
  <c r="I196" i="1"/>
  <c r="I197" i="1"/>
  <c r="I198" i="1"/>
  <c r="I199" i="1"/>
  <c r="I200" i="1"/>
  <c r="I201" i="1"/>
  <c r="I202" i="1"/>
  <c r="I203" i="1"/>
  <c r="I204" i="1"/>
  <c r="I193" i="1"/>
  <c r="I211" i="1" l="1"/>
  <c r="I189" i="1"/>
  <c r="C24" i="33" s="1"/>
  <c r="F15" i="41"/>
  <c r="F19" i="41" s="1"/>
  <c r="F21" i="41" s="1"/>
  <c r="G300" i="1" s="1"/>
  <c r="H300" i="1" l="1"/>
  <c r="I300" i="1" s="1"/>
  <c r="K24" i="33"/>
  <c r="J24" i="33"/>
  <c r="C25" i="33"/>
  <c r="Q24" i="33" l="1"/>
  <c r="O25" i="33"/>
  <c r="N25" i="33"/>
  <c r="I140" i="1"/>
  <c r="I166" i="1" s="1"/>
  <c r="C23" i="33" s="1"/>
  <c r="I117" i="1"/>
  <c r="O23" i="33" l="1"/>
  <c r="N23" i="33"/>
  <c r="Q25" i="33"/>
  <c r="A44" i="23"/>
  <c r="A41" i="23"/>
  <c r="E37" i="23"/>
  <c r="C33" i="23"/>
  <c r="C26" i="23" s="1"/>
  <c r="C37" i="23" s="1"/>
  <c r="F8" i="18"/>
  <c r="F15" i="18" s="1"/>
  <c r="I224" i="1"/>
  <c r="I221" i="1"/>
  <c r="I220" i="1"/>
  <c r="I219" i="1"/>
  <c r="Q23" i="33" l="1"/>
  <c r="F19" i="18"/>
  <c r="F21" i="18" s="1"/>
  <c r="G310" i="1"/>
  <c r="H310" i="1" s="1"/>
  <c r="I310" i="1" s="1"/>
  <c r="I95" i="1"/>
  <c r="F8" i="7"/>
  <c r="F14" i="7" s="1"/>
  <c r="G222" i="1" s="1"/>
  <c r="I311" i="1" l="1"/>
  <c r="C44" i="33" s="1"/>
  <c r="F18" i="7"/>
  <c r="F20" i="7" s="1"/>
  <c r="H222" i="1" s="1"/>
  <c r="K44" i="33" l="1"/>
  <c r="L44" i="33"/>
  <c r="I222" i="1"/>
  <c r="I228" i="1" s="1"/>
  <c r="C27" i="33" s="1"/>
  <c r="I48" i="1"/>
  <c r="Q44" i="33" l="1"/>
  <c r="O27" i="33"/>
  <c r="P27" i="33"/>
  <c r="I34" i="1"/>
  <c r="I32" i="1"/>
  <c r="I31" i="1"/>
  <c r="I30" i="1"/>
  <c r="I29" i="1"/>
  <c r="I28" i="1"/>
  <c r="I25" i="1"/>
  <c r="I24" i="1"/>
  <c r="I23" i="1"/>
  <c r="I297" i="1"/>
  <c r="I296" i="1"/>
  <c r="I102" i="1"/>
  <c r="I101" i="1"/>
  <c r="I100" i="1"/>
  <c r="I99" i="1"/>
  <c r="Q27" i="33" l="1"/>
  <c r="I35" i="1"/>
  <c r="C11" i="33" s="1"/>
  <c r="I216" i="1"/>
  <c r="I138" i="1"/>
  <c r="C22" i="33" s="1"/>
  <c r="I74" i="1"/>
  <c r="K22" i="33" l="1"/>
  <c r="J22" i="33"/>
  <c r="H11" i="33"/>
  <c r="G11" i="33"/>
  <c r="I295" i="1"/>
  <c r="I307" i="1" s="1"/>
  <c r="C43" i="33" s="1"/>
  <c r="Q22" i="33" l="1"/>
  <c r="H45" i="33"/>
  <c r="Q11" i="33"/>
  <c r="J43" i="33"/>
  <c r="I43" i="33"/>
  <c r="I308" i="1"/>
  <c r="I98" i="1"/>
  <c r="Q43" i="33" l="1"/>
  <c r="I103" i="1"/>
  <c r="C21" i="33" s="1"/>
  <c r="I60" i="1"/>
  <c r="O21" i="33" l="1"/>
  <c r="N21" i="33"/>
  <c r="I263" i="1"/>
  <c r="I264" i="1" s="1"/>
  <c r="C35" i="33" s="1"/>
  <c r="I93" i="1"/>
  <c r="I94" i="1"/>
  <c r="I73" i="1"/>
  <c r="I72" i="1"/>
  <c r="I71" i="1"/>
  <c r="I68" i="1"/>
  <c r="I56" i="1"/>
  <c r="Q21" i="33" l="1"/>
  <c r="L35" i="33"/>
  <c r="K35" i="33"/>
  <c r="I92" i="1"/>
  <c r="I90" i="1"/>
  <c r="I91" i="1"/>
  <c r="I86" i="1"/>
  <c r="I87" i="1"/>
  <c r="I47" i="1"/>
  <c r="I57" i="1"/>
  <c r="I64" i="1"/>
  <c r="I69" i="1"/>
  <c r="I63" i="1"/>
  <c r="I59" i="1"/>
  <c r="I58" i="1"/>
  <c r="I55" i="1"/>
  <c r="I52" i="1"/>
  <c r="I51" i="1"/>
  <c r="Q35" i="33" l="1"/>
  <c r="I252" i="1"/>
  <c r="I253" i="1" s="1"/>
  <c r="C32" i="33" s="1"/>
  <c r="K32" i="33" s="1"/>
  <c r="Q32" i="33" s="1"/>
  <c r="I80" i="1"/>
  <c r="I81" i="1" s="1"/>
  <c r="C18" i="33" s="1"/>
  <c r="J18" i="33" s="1"/>
  <c r="Q18" i="33" s="1"/>
  <c r="I61" i="1"/>
  <c r="C15" i="33" s="1"/>
  <c r="I96" i="1"/>
  <c r="C20" i="33" s="1"/>
  <c r="I78" i="1"/>
  <c r="C17" i="33" s="1"/>
  <c r="J17" i="33" s="1"/>
  <c r="Q17" i="33" s="1"/>
  <c r="I84" i="1"/>
  <c r="N15" i="33" l="1"/>
  <c r="M15" i="33"/>
  <c r="M20" i="33"/>
  <c r="N20" i="33"/>
  <c r="I53" i="1"/>
  <c r="C14" i="33" s="1"/>
  <c r="M14" i="33" s="1"/>
  <c r="Q20" i="33" l="1"/>
  <c r="Q14" i="33"/>
  <c r="M45" i="33"/>
  <c r="Q15" i="33"/>
  <c r="N45" i="33"/>
  <c r="I45" i="1"/>
  <c r="I65" i="1" l="1"/>
  <c r="I15" i="1"/>
  <c r="I43" i="1" l="1"/>
  <c r="C12" i="33" s="1"/>
  <c r="I26" i="1"/>
  <c r="I66" i="1"/>
  <c r="C16" i="33" s="1"/>
  <c r="O16" i="33" s="1"/>
  <c r="Q16" i="33" l="1"/>
  <c r="O45" i="33"/>
  <c r="C10" i="33"/>
  <c r="J12" i="33"/>
  <c r="I12" i="33"/>
  <c r="I45" i="33" s="1"/>
  <c r="K12" i="33"/>
  <c r="I46" i="1"/>
  <c r="F10" i="33" l="1"/>
  <c r="F45" i="33" s="1"/>
  <c r="G10" i="33"/>
  <c r="Q12" i="33"/>
  <c r="I49" i="1"/>
  <c r="C13" i="33" l="1"/>
  <c r="G45" i="33"/>
  <c r="Q10" i="33"/>
  <c r="I83" i="1"/>
  <c r="I213" i="1"/>
  <c r="I85" i="1"/>
  <c r="K13" i="33" l="1"/>
  <c r="J13" i="33"/>
  <c r="I214" i="1"/>
  <c r="I217" i="1" s="1"/>
  <c r="C26" i="33" s="1"/>
  <c r="P26" i="33" s="1"/>
  <c r="I88" i="1"/>
  <c r="I236" i="1"/>
  <c r="I244" i="1" s="1"/>
  <c r="C30" i="33" l="1"/>
  <c r="J30" i="33" s="1"/>
  <c r="Q30" i="33" s="1"/>
  <c r="I268" i="1"/>
  <c r="C19" i="33"/>
  <c r="I229" i="1"/>
  <c r="Q26" i="33"/>
  <c r="P45" i="33"/>
  <c r="Q13" i="33"/>
  <c r="I14" i="1"/>
  <c r="I20" i="1" s="1"/>
  <c r="C8" i="33" s="1"/>
  <c r="J45" i="33" l="1"/>
  <c r="E8" i="33"/>
  <c r="C45" i="33"/>
  <c r="D33" i="33" s="1"/>
  <c r="I313" i="1"/>
  <c r="L19" i="33"/>
  <c r="K19" i="33"/>
  <c r="K45" i="33" s="1"/>
  <c r="D24" i="33" l="1"/>
  <c r="D27" i="33"/>
  <c r="D43" i="33"/>
  <c r="C46" i="33"/>
  <c r="D17" i="33"/>
  <c r="D35" i="33"/>
  <c r="D21" i="33"/>
  <c r="D14" i="33"/>
  <c r="D23" i="33"/>
  <c r="D32" i="33"/>
  <c r="D16" i="33"/>
  <c r="D26" i="33"/>
  <c r="D15" i="33"/>
  <c r="D20" i="33"/>
  <c r="D8" i="33"/>
  <c r="D11" i="33"/>
  <c r="D10" i="33"/>
  <c r="D44" i="33"/>
  <c r="D22" i="33"/>
  <c r="D42" i="33"/>
  <c r="D29" i="33"/>
  <c r="D36" i="33"/>
  <c r="D38" i="33"/>
  <c r="D18" i="33"/>
  <c r="D12" i="33"/>
  <c r="D25" i="33"/>
  <c r="D19" i="33"/>
  <c r="D13" i="33"/>
  <c r="D30" i="33"/>
  <c r="D39" i="33"/>
  <c r="D34" i="33"/>
  <c r="D41" i="33"/>
  <c r="Q19" i="33"/>
  <c r="L45" i="33"/>
  <c r="D31" i="33"/>
  <c r="E45" i="33"/>
  <c r="E46" i="33" s="1"/>
  <c r="F46" i="33" s="1"/>
  <c r="G46" i="33" s="1"/>
  <c r="H46" i="33" s="1"/>
  <c r="I46" i="33" s="1"/>
  <c r="J46" i="33" s="1"/>
  <c r="K46" i="33" s="1"/>
  <c r="Q8" i="33"/>
  <c r="Q45" i="33" l="1"/>
  <c r="L46" i="33"/>
  <c r="M46" i="33" s="1"/>
  <c r="N46" i="33" s="1"/>
  <c r="O46" i="33" s="1"/>
  <c r="P46" i="33" s="1"/>
  <c r="D45" i="3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caixa</author>
    <author>Cremilson Inácio de Souza</author>
    <author>c094707</author>
  </authors>
  <commentList>
    <comment ref="B3" authorId="0" shapeId="0" xr:uid="{00000000-0006-0000-1A00-000001000000}">
      <text>
        <r>
          <rPr>
            <sz val="9"/>
            <color indexed="81"/>
            <rFont val="Segoe UI"/>
            <family val="2"/>
          </rPr>
          <t>Nome do Orgão  ou Empresa Executante</t>
        </r>
      </text>
    </comment>
    <comment ref="B9" authorId="1" shapeId="0" xr:uid="{00000000-0006-0000-1A00-000002000000}">
      <text>
        <r>
          <rPr>
            <b/>
            <sz val="9"/>
            <color indexed="81"/>
            <rFont val="Tahoma"/>
            <family val="2"/>
          </rPr>
          <t>Escolha</t>
        </r>
        <r>
          <rPr>
            <sz val="9"/>
            <color indexed="81"/>
            <rFont val="Tahoma"/>
            <family val="2"/>
          </rPr>
          <t xml:space="preserve">
</t>
        </r>
      </text>
    </comment>
    <comment ref="B13" authorId="1" shapeId="0" xr:uid="{00000000-0006-0000-1A00-000003000000}">
      <text>
        <r>
          <rPr>
            <sz val="9"/>
            <color indexed="81"/>
            <rFont val="Tahoma"/>
            <family val="2"/>
          </rPr>
          <t xml:space="preserve">3.3.10.7.6.1 “Construção de Edifícios” enquadram-se:
 a construção e reforma de edifícios, unidades habitacionais, escolas, hospitais, hotéis, restaurantes, armazéns e depósitos, edifícios para uso agropecuário, estações para trens e metropolitanos, estádios esportivos e quadras cobertas, instalações para embarque e desembarque de passageiros (em aeroportos, rodoviárias, portos, entre outros), penitenciárias e presídios, a construção de edifícios industriais (fábricas, oficinas, galpões industriais, entre outros), conforme classificação 4120-4 do CNAE 2.0;
 pórticos, mirantes e outros edifícios de finalidade turística.
3.3.10.7.6.2 “Construção de Rodovias e Ferrovias” enquadram-se:
 a construção e recuperação de autoestradas, rodovias e outras vias não urbanas para passagem de veículos, vias férreas de superfície ou subterrâneas (inclusive para metropolitanos), pistas de aeroportos;
 a pavimentação de autoestradas, rodovias e outras vias não urbanas, construção de pontes, viadutos e túneis, a instalação de barreiras acústicas, a construção de praças de pedágio, a sinalização com pintura em rodovias e aeroportos, a instalação de placas de sinalização de tráfego e semelhantes, conforme classificação 4211-1 do CNAE 2.0;
 a construção, pavimentação e sinalização de vias urbanas, ruas e locais para estacionamento de veículos, a construção de praças, pista de atletismo, campos de futebol e calçadas para pedestres, elevados, passarelas e ciclovias, metrô e VLT.
3.3.10.7.6.3 “Construção de Redes de Abastecimento de Água, Coleta de Esgoto e Construções Correlatas” enquadram-se:
 a construção de sistemas para o abastecimento de água tratada - reservatórios de distribuição, estações elevatórias de bombeamento, linhas principais de adução de longa e média distância e redes de distribuição de água, a construção de redes de coleta de esgoto, inclusive de interceptores, estações de tratamento de esgoto (ETE), estações de bombeamento de esgoto (EBE), a construção de galerias pluviais (obras de micro e macrodrenagem);
 as obras de irrigação (canais), a manutenção de redes de abastecimento de água tratada, a manutenção de redes de coleta e de sistemas de tratamento de esgoto, conforme classificação 4222-7 do CNAE 2.0;
 a construção de estações de tratamento de água (ETA).
3.3.10.7.6.4 “Construção e Manutenção de Estações e Redes de Distribuição de Energia Elétrica” enquadram-se:
 a construção de usinas, estações e subestações hidrelétricas, eólicas, nucleares, termoelétricas, a construção de redes de transmissão e distribuição de energia elétrica, inclusive o serviço de eletrificação rural;
 a construção de redes de eletrificação para ferrovias e metropolitano, conforme classificação 4221-9/02 do CNAE 2.0;
 a manutenção de redes de distribuição de energia elétrica, quando executada por empresa não produtora ou distribuidora de energia elétrica, conforme classificação 4221-9/03 do CNAE 2.0;
 obras de iluminação pública e a construção de barragens e represas para geração de energia elétrica.
3.3.10.7.6.5 Para o tipo de obra “Portuárias, Marítimas e Fluviais” enquadram-se:
 obras marítimas e fluviais, tais como, construção de instalações portuárias, construção de portos e marinas, construção de eclusas e canais de navegação (vias navegáveis), enrrocamentos, obras de dragagem, aterro hidráulico, barragens, represas e diques, exceto para energia elétrica, a construção de emissários submarinos, a instalação de cabos submarinos, conforme classificação 4291-0 do CNAE 2.0;
 a construção de píeres e outras obras com influência direta de cursos d’água.
</t>
        </r>
      </text>
    </comment>
    <comment ref="C17" authorId="2" shapeId="0" xr:uid="{00000000-0006-0000-1A00-000004000000}">
      <text>
        <r>
          <rPr>
            <sz val="10"/>
            <color indexed="81"/>
            <rFont val="Tahoma"/>
            <family val="2"/>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C18" authorId="2" shapeId="0" xr:uid="{00000000-0006-0000-1A00-000005000000}">
      <text>
        <r>
          <rPr>
            <sz val="10"/>
            <color indexed="81"/>
            <rFont val="Tahoma"/>
            <family val="2"/>
          </rPr>
          <t xml:space="preserve">Compreende os imprevistos que são ocasionados na obra, feriados extraordinários, substituição de materiais por outros de melhor qualidade, etc.
TIPOS DE IMPREVISTOS
FORÇA MAIOR: 
NATURAIS:ENCHENTES, RAIOS, VENDAVAIS
ECONÔMICOS:CRIAÇAO DE NOVOS IMPOSTOS, JORNADAS DE TRABALHO DIFERENTES
SÓCIO-POLÍTICOS: GREVES, GUERRAS, SAQUES
DE PREVISIBILIDADE RELATIVA:
NATURAIS:CHEIAS, CHUVAS
ECONÔMICOS:ATRASO DE PAGAMENTO, AUMENTO DA INFLAÇÃO, ATRASOS DE TERCEIROS
HUMANOS: VARIAÇÕES DE PRODUTIVIDADE, INTERRUPÇÕES DE TRABALHO, ACORDOS JUDICIAIS DE QUESTÕES TRABALHISTAS
ALEATÓRIOS:
DE DIFÍCIL PREVISÃO, TAIS COMO ACIDENTES, SUBSTITUIÇÕES DE MATERIAIS, FURTOS, PERDA DE MATERIAL POR VANDALISMO, ETC.
</t>
        </r>
        <r>
          <rPr>
            <sz val="10"/>
            <color indexed="81"/>
            <rFont val="Tahoma"/>
            <family val="2"/>
          </rPr>
          <t xml:space="preserve">
</t>
        </r>
      </text>
    </comment>
    <comment ref="C20" authorId="2" shapeId="0" xr:uid="{00000000-0006-0000-1A00-000006000000}">
      <text>
        <r>
          <rPr>
            <sz val="10"/>
            <color indexed="81"/>
            <rFont val="Tahoma"/>
            <family val="2"/>
          </rPr>
          <t xml:space="preserve">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 
</t>
        </r>
      </text>
    </comment>
    <comment ref="C22" authorId="2" shapeId="0" xr:uid="{00000000-0006-0000-1A00-000007000000}">
      <text>
        <r>
          <rPr>
            <sz val="10"/>
            <color indexed="81"/>
            <rFont val="Tahoma"/>
            <family val="2"/>
          </rPr>
          <t>O lucro de uma determinada obra é o resultado financeiro positivo resultante da diferença entre todas as receitas e das despesas da obra.
Este valor, após o recolhimento do Imposto de renda é o lucro da Empresa, ou sua remuneração.</t>
        </r>
        <r>
          <rPr>
            <b/>
            <sz val="10"/>
            <color indexed="81"/>
            <rFont val="Tahoma"/>
            <family val="2"/>
          </rPr>
          <t xml:space="preserve">
</t>
        </r>
      </text>
    </comment>
    <comment ref="C26" authorId="2" shapeId="0" xr:uid="{00000000-0006-0000-1A00-000008000000}">
      <text>
        <r>
          <rPr>
            <sz val="10"/>
            <color indexed="81"/>
            <rFont val="Tahoma"/>
            <family val="2"/>
          </rPr>
          <t>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C31" authorId="2" shapeId="0" xr:uid="{00000000-0006-0000-1A00-000009000000}">
      <text>
        <r>
          <rPr>
            <sz val="10"/>
            <color indexed="81"/>
            <rFont val="Tahoma"/>
            <family val="2"/>
          </rPr>
          <t>COFINS (Contribuição para Financiamento da Seguridade Socia Financia a seguridade social pelo sistema S (SESC, SESI, SENAC, SENAI, SEST, SENAT, SENAR E SEBRAE).</t>
        </r>
      </text>
    </comment>
    <comment ref="C32" authorId="2" shapeId="0" xr:uid="{00000000-0006-0000-1A00-00000A000000}">
      <text>
        <r>
          <rPr>
            <sz val="10"/>
            <color indexed="81"/>
            <rFont val="Tahoma"/>
            <family val="2"/>
          </rPr>
          <t xml:space="preserve">PIS (Programa de Integração Social) - 0,65% : Financia o pagamento do seguro desemprego e do abono dos trabalhadores que ganham até dois salários mínimos, bem como o financiamento de  programas de desenvolvimento econômico.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caixa</author>
    <author>Cremilson Inácio de Souza</author>
    <author>c094707</author>
  </authors>
  <commentList>
    <comment ref="B3" authorId="0" shapeId="0" xr:uid="{FCEF01FC-947A-460A-BB65-54A85B60E306}">
      <text>
        <r>
          <rPr>
            <sz val="9"/>
            <color indexed="81"/>
            <rFont val="Segoe UI"/>
            <family val="2"/>
          </rPr>
          <t>Nome do Orgão  ou Empresa Executante</t>
        </r>
      </text>
    </comment>
    <comment ref="B9" authorId="1" shapeId="0" xr:uid="{A26437ED-608E-4678-8B67-A1F12D610858}">
      <text>
        <r>
          <rPr>
            <b/>
            <sz val="9"/>
            <color indexed="81"/>
            <rFont val="Tahoma"/>
            <family val="2"/>
          </rPr>
          <t>Escolha</t>
        </r>
        <r>
          <rPr>
            <sz val="9"/>
            <color indexed="81"/>
            <rFont val="Tahoma"/>
            <family val="2"/>
          </rPr>
          <t xml:space="preserve">
</t>
        </r>
      </text>
    </comment>
    <comment ref="B13" authorId="1" shapeId="0" xr:uid="{60D86318-4B08-461F-817A-33F52A498963}">
      <text>
        <r>
          <rPr>
            <sz val="9"/>
            <color indexed="81"/>
            <rFont val="Tahoma"/>
            <family val="2"/>
          </rPr>
          <t xml:space="preserve">3.3.10.7.6.1 “Construção de Edifícios” enquadram-se:
 a construção e reforma de edifícios, unidades habitacionais, escolas, hospitais, hotéis, restaurantes, armazéns e depósitos, edifícios para uso agropecuário, estações para trens e metropolitanos, estádios esportivos e quadras cobertas, instalações para embarque e desembarque de passageiros (em aeroportos, rodoviárias, portos, entre outros), penitenciárias e presídios, a construção de edifícios industriais (fábricas, oficinas, galpões industriais, entre outros), conforme classificação 4120-4 do CNAE 2.0;
 pórticos, mirantes e outros edifícios de finalidade turística.
3.3.10.7.6.2 “Construção de Rodovias e Ferrovias” enquadram-se:
 a construção e recuperação de autoestradas, rodovias e outras vias não urbanas para passagem de veículos, vias férreas de superfície ou subterrâneas (inclusive para metropolitanos), pistas de aeroportos;
 a pavimentação de autoestradas, rodovias e outras vias não urbanas, construção de pontes, viadutos e túneis, a instalação de barreiras acústicas, a construção de praças de pedágio, a sinalização com pintura em rodovias e aeroportos, a instalação de placas de sinalização de tráfego e semelhantes, conforme classificação 4211-1 do CNAE 2.0;
 a construção, pavimentação e sinalização de vias urbanas, ruas e locais para estacionamento de veículos, a construção de praças, pista de atletismo, campos de futebol e calçadas para pedestres, elevados, passarelas e ciclovias, metrô e VLT.
3.3.10.7.6.3 “Construção de Redes de Abastecimento de Água, Coleta de Esgoto e Construções Correlatas” enquadram-se:
 a construção de sistemas para o abastecimento de água tratada - reservatórios de distribuição, estações elevatórias de bombeamento, linhas principais de adução de longa e média distância e redes de distribuição de água, a construção de redes de coleta de esgoto, inclusive de interceptores, estações de tratamento de esgoto (ETE), estações de bombeamento de esgoto (EBE), a construção de galerias pluviais (obras de micro e macrodrenagem);
 as obras de irrigação (canais), a manutenção de redes de abastecimento de água tratada, a manutenção de redes de coleta e de sistemas de tratamento de esgoto, conforme classificação 4222-7 do CNAE 2.0;
 a construção de estações de tratamento de água (ETA).
3.3.10.7.6.4 “Construção e Manutenção de Estações e Redes de Distribuição de Energia Elétrica” enquadram-se:
 a construção de usinas, estações e subestações hidrelétricas, eólicas, nucleares, termoelétricas, a construção de redes de transmissão e distribuição de energia elétrica, inclusive o serviço de eletrificação rural;
 a construção de redes de eletrificação para ferrovias e metropolitano, conforme classificação 4221-9/02 do CNAE 2.0;
 a manutenção de redes de distribuição de energia elétrica, quando executada por empresa não produtora ou distribuidora de energia elétrica, conforme classificação 4221-9/03 do CNAE 2.0;
 obras de iluminação pública e a construção de barragens e represas para geração de energia elétrica.
3.3.10.7.6.5 Para o tipo de obra “Portuárias, Marítimas e Fluviais” enquadram-se:
 obras marítimas e fluviais, tais como, construção de instalações portuárias, construção de portos e marinas, construção de eclusas e canais de navegação (vias navegáveis), enrrocamentos, obras de dragagem, aterro hidráulico, barragens, represas e diques, exceto para energia elétrica, a construção de emissários submarinos, a instalação de cabos submarinos, conforme classificação 4291-0 do CNAE 2.0;
 a construção de píeres e outras obras com influência direta de cursos d’água.
</t>
        </r>
      </text>
    </comment>
    <comment ref="C17" authorId="2" shapeId="0" xr:uid="{D778B1B3-AC87-40D1-80AF-279B7F2DDC50}">
      <text>
        <r>
          <rPr>
            <sz val="10"/>
            <color indexed="81"/>
            <rFont val="Tahoma"/>
            <family val="2"/>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C18" authorId="2" shapeId="0" xr:uid="{FCA8F879-0125-4181-8946-80E48B61A473}">
      <text>
        <r>
          <rPr>
            <sz val="10"/>
            <color indexed="81"/>
            <rFont val="Tahoma"/>
            <family val="2"/>
          </rPr>
          <t xml:space="preserve">Compreende os imprevistos que são ocasionados na obra, feriados extraordinários, substituição de materiais por outros de melhor qualidade, etc.
TIPOS DE IMPREVISTOS
FORÇA MAIOR: 
NATURAIS:ENCHENTES, RAIOS, VENDAVAIS
ECONÔMICOS:CRIAÇAO DE NOVOS IMPOSTOS, JORNADAS DE TRABALHO DIFERENTES
SÓCIO-POLÍTICOS: GREVES, GUERRAS, SAQUES
DE PREVISIBILIDADE RELATIVA:
NATURAIS:CHEIAS, CHUVAS
ECONÔMICOS:ATRASO DE PAGAMENTO, AUMENTO DA INFLAÇÃO, ATRASOS DE TERCEIROS
HUMANOS: VARIAÇÕES DE PRODUTIVIDADE, INTERRUPÇÕES DE TRABALHO, ACORDOS JUDICIAIS DE QUESTÕES TRABALHISTAS
ALEATÓRIOS:
DE DIFÍCIL PREVISÃO, TAIS COMO ACIDENTES, SUBSTITUIÇÕES DE MATERIAIS, FURTOS, PERDA DE MATERIAL POR VANDALISMO, ETC.
</t>
        </r>
        <r>
          <rPr>
            <sz val="10"/>
            <color indexed="81"/>
            <rFont val="Tahoma"/>
            <family val="2"/>
          </rPr>
          <t xml:space="preserve">
</t>
        </r>
      </text>
    </comment>
    <comment ref="C20" authorId="2" shapeId="0" xr:uid="{BF70B62D-9E17-4AD3-9086-3273BCFB3AE3}">
      <text>
        <r>
          <rPr>
            <sz val="10"/>
            <color indexed="81"/>
            <rFont val="Tahoma"/>
            <family val="2"/>
          </rPr>
          <t xml:space="preserve">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 
</t>
        </r>
      </text>
    </comment>
    <comment ref="C22" authorId="2" shapeId="0" xr:uid="{203E0584-22A4-496A-9025-B2C66BD67D26}">
      <text>
        <r>
          <rPr>
            <sz val="10"/>
            <color indexed="81"/>
            <rFont val="Tahoma"/>
            <family val="2"/>
          </rPr>
          <t>O lucro de uma determinada obra é o resultado financeiro positivo resultante da diferença entre todas as receitas e das despesas da obra.
Este valor, após o recolhimento do Imposto de renda é o lucro da Empresa, ou sua remuneração.</t>
        </r>
        <r>
          <rPr>
            <b/>
            <sz val="10"/>
            <color indexed="81"/>
            <rFont val="Tahoma"/>
            <family val="2"/>
          </rPr>
          <t xml:space="preserve">
</t>
        </r>
      </text>
    </comment>
    <comment ref="C26" authorId="2" shapeId="0" xr:uid="{769FE838-F801-40D4-AFC9-D8E54654144A}">
      <text>
        <r>
          <rPr>
            <sz val="10"/>
            <color indexed="81"/>
            <rFont val="Tahoma"/>
            <family val="2"/>
          </rPr>
          <t>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C31" authorId="2" shapeId="0" xr:uid="{00BF715E-91F8-461B-ACEE-A04968599568}">
      <text>
        <r>
          <rPr>
            <sz val="10"/>
            <color indexed="81"/>
            <rFont val="Tahoma"/>
            <family val="2"/>
          </rPr>
          <t>COFINS (Contribuição para Financiamento da Seguridade Socia Financia a seguridade social pelo sistema S (SESC, SESI, SENAC, SENAI, SEST, SENAT, SENAR E SEBRAE).</t>
        </r>
      </text>
    </comment>
  </commentList>
</comments>
</file>

<file path=xl/sharedStrings.xml><?xml version="1.0" encoding="utf-8"?>
<sst xmlns="http://schemas.openxmlformats.org/spreadsheetml/2006/main" count="4680" uniqueCount="1278">
  <si>
    <t>PREFEITURA MUNICIPAL DE VILA PAVÃO</t>
  </si>
  <si>
    <t>PLANILHA ORÇAMENTÁRIA</t>
  </si>
  <si>
    <t>LOCAL:</t>
  </si>
  <si>
    <t>TABELA:</t>
  </si>
  <si>
    <t>DATA BASE:</t>
  </si>
  <si>
    <t>SEINFRA</t>
  </si>
  <si>
    <t>ITEM</t>
  </si>
  <si>
    <t>CODIGO</t>
  </si>
  <si>
    <t>TABELA</t>
  </si>
  <si>
    <t>ESPECIFICAÇÕES DOS SERVIÇOS</t>
  </si>
  <si>
    <t>UND</t>
  </si>
  <si>
    <t>QUANT.</t>
  </si>
  <si>
    <t>TOTAL</t>
  </si>
  <si>
    <t>SERVIÇOES PRELIMINARES</t>
  </si>
  <si>
    <t>1.1</t>
  </si>
  <si>
    <t>m²</t>
  </si>
  <si>
    <t>1.2</t>
  </si>
  <si>
    <t xml:space="preserve">Locação de obra com gabarito de madeira </t>
  </si>
  <si>
    <t>1.3</t>
  </si>
  <si>
    <t>Placa da obra padrão prefeitura (3,00m x 2,00m)</t>
  </si>
  <si>
    <t>1.4</t>
  </si>
  <si>
    <t>m</t>
  </si>
  <si>
    <t>1.5</t>
  </si>
  <si>
    <t>Barracão para almoxarifado área de 10.90m2, de chapa de compensado de 12mm e pontalete 8x8cm, piso cimentado e cobertura de telhas de fibrocimento de 6mm, incl. ponto de luz, conf. projeto (1 utilização)</t>
  </si>
  <si>
    <t>1.6</t>
  </si>
  <si>
    <t>Barracão para depósito de cimento área de 10.90m2, de chapa de compensado 12mm e pontaletes 8x8cm, piso cimentado e cobertura de telhas de fibrocimento de 6mm, inclusive ponto de luz, conf. projeto (1 vez)</t>
  </si>
  <si>
    <t>m³</t>
  </si>
  <si>
    <t>SubTotal (1.0):</t>
  </si>
  <si>
    <t>2.0</t>
  </si>
  <si>
    <t>2.1</t>
  </si>
  <si>
    <t>MOVIMENTO DE TERRA</t>
  </si>
  <si>
    <t>Escavação manual em material de 1a. categoria, até 1.50 m de profundidade</t>
  </si>
  <si>
    <t>Aterro manual para regularização do terreno em areia, inclusive adensamento hidráulico e fornecimento do  material (máximo de 100m3)</t>
  </si>
  <si>
    <t>2.2</t>
  </si>
  <si>
    <t>INFRA-ESTRUTURA</t>
  </si>
  <si>
    <t xml:space="preserve">Fornecimento, dobragem e colocação em fôrma, de armadura CA-50 A média, diâmetro de 12.5 a 20.0 mm </t>
  </si>
  <si>
    <t>kg</t>
  </si>
  <si>
    <t xml:space="preserve">Fornecimento, dobragem e colocação em fôrma, de armadura CA-50 A média, diâmetro de 6.3 a 10.0 mm </t>
  </si>
  <si>
    <t>Fornecimento, dobragem e colocação em fôrma, de armadura CA-60 B fina, diâmetro de 4.0 a 7.0mm</t>
  </si>
  <si>
    <t>Fôrma de chapa compensada resinada 12mm, levando-se em conta a utilização 3 vezes (incluido o material, corte, montagem, escoramento e desfôrma)</t>
  </si>
  <si>
    <t>2.3</t>
  </si>
  <si>
    <t>SUPRA-ESTRUTURA</t>
  </si>
  <si>
    <t>Laje pré-moldada, sobrecarga 300 Kg/m2, vão de 3.5m a 4.3m, capeamento 4cm, esp. 12cm, Fck = 150 Kg/cm2</t>
  </si>
  <si>
    <t>VERGA/ALVENARIA/PLATIBANDA</t>
  </si>
  <si>
    <t>Verga/contraverga reta de concreto armado 10 x 5 cm, Fck = 15 MPa, inclusive forma, armação e desforma</t>
  </si>
  <si>
    <t>3.0</t>
  </si>
  <si>
    <t>3.1</t>
  </si>
  <si>
    <t>3.2</t>
  </si>
  <si>
    <t>3.3</t>
  </si>
  <si>
    <t>3.4</t>
  </si>
  <si>
    <t>3.5</t>
  </si>
  <si>
    <t>4.0</t>
  </si>
  <si>
    <t>4.1</t>
  </si>
  <si>
    <t>4.2</t>
  </si>
  <si>
    <t>5.0</t>
  </si>
  <si>
    <t>5.1</t>
  </si>
  <si>
    <t>5.2</t>
  </si>
  <si>
    <t>MEMORIAL DE CÁLCULO</t>
  </si>
  <si>
    <t>1.0</t>
  </si>
  <si>
    <t>Área (m²)</t>
  </si>
  <si>
    <t>Locação de obra com gabarito de madeira</t>
  </si>
  <si>
    <t>Área Total (m²):</t>
  </si>
  <si>
    <t>Placa da obra</t>
  </si>
  <si>
    <t>Comprimento</t>
  </si>
  <si>
    <t>Largura</t>
  </si>
  <si>
    <t>Barracão para almoxarifado</t>
  </si>
  <si>
    <t>Barracão para depósito de cimento</t>
  </si>
  <si>
    <t>Altura</t>
  </si>
  <si>
    <t>Área (m²):</t>
  </si>
  <si>
    <t>Verga/contraverga reta de concreto armado</t>
  </si>
  <si>
    <t>Quantidade</t>
  </si>
  <si>
    <t>Total (m)</t>
  </si>
  <si>
    <t>Parede 01</t>
  </si>
  <si>
    <t>Parede 02</t>
  </si>
  <si>
    <t>Parede 03</t>
  </si>
  <si>
    <t>Parede 04</t>
  </si>
  <si>
    <t>Parede 05</t>
  </si>
  <si>
    <t>Parede 06</t>
  </si>
  <si>
    <t>Parede 07</t>
  </si>
  <si>
    <t>Parede 08</t>
  </si>
  <si>
    <t>Total (m):</t>
  </si>
  <si>
    <t>P01</t>
  </si>
  <si>
    <t>Parede 09</t>
  </si>
  <si>
    <t>Parede 10</t>
  </si>
  <si>
    <t>Parede 11</t>
  </si>
  <si>
    <t>Parede 12</t>
  </si>
  <si>
    <t>Parede 13</t>
  </si>
  <si>
    <t>Parede 14</t>
  </si>
  <si>
    <t>Parede 15</t>
  </si>
  <si>
    <t>Parede 16</t>
  </si>
  <si>
    <t>Parede 17</t>
  </si>
  <si>
    <t>Parede 18</t>
  </si>
  <si>
    <t>Platibanda 01</t>
  </si>
  <si>
    <t>Platibanda 02</t>
  </si>
  <si>
    <t>Platibanda 03</t>
  </si>
  <si>
    <t>Platibanda 04</t>
  </si>
  <si>
    <t>Platibanda 05</t>
  </si>
  <si>
    <t>Platibanda 06</t>
  </si>
  <si>
    <t>Platibanda 07</t>
  </si>
  <si>
    <t>Platibanda 08</t>
  </si>
  <si>
    <t>Platibanda 09</t>
  </si>
  <si>
    <t>Platibanda 10</t>
  </si>
  <si>
    <t>Platibanda 11</t>
  </si>
  <si>
    <t>Platibanda 12</t>
  </si>
  <si>
    <t>Platibanda 13</t>
  </si>
  <si>
    <t>Platibanda 14</t>
  </si>
  <si>
    <t>Platibanda 15</t>
  </si>
  <si>
    <t>Platibanda 16</t>
  </si>
  <si>
    <t>Área Total Platibanda (m²):</t>
  </si>
  <si>
    <t>ESQUADRIAS DE MADEIRAS</t>
  </si>
  <si>
    <t>und</t>
  </si>
  <si>
    <t>6.0</t>
  </si>
  <si>
    <t>6.1</t>
  </si>
  <si>
    <t>ESQUADRIAS METÁLICAS</t>
  </si>
  <si>
    <t>Janela de correr para vidro em alumínio anodizado cor natural, linha 25, completa, incl. puxador com tranca, alizar, caixilho e contramarco, exclusive vidro</t>
  </si>
  <si>
    <t>Báscula para vidro em alumínio anodizado cor natural, linha 25, completa, com tranca, caixilho, alizar e contramarco, exclusive vidro</t>
  </si>
  <si>
    <t xml:space="preserve">ESQUADRIAS DE MADEIRAS </t>
  </si>
  <si>
    <t>WC. Masc.</t>
  </si>
  <si>
    <t>WC. Fem.</t>
  </si>
  <si>
    <t>Total (unid):</t>
  </si>
  <si>
    <t xml:space="preserve">ESQUADRIAS METÁLICAS </t>
  </si>
  <si>
    <t>J1</t>
  </si>
  <si>
    <t>B1</t>
  </si>
  <si>
    <t>Total(m²):</t>
  </si>
  <si>
    <t>P1</t>
  </si>
  <si>
    <t>P2</t>
  </si>
  <si>
    <t>P5</t>
  </si>
  <si>
    <t>PNE Masc.</t>
  </si>
  <si>
    <t>PNE Fem.</t>
  </si>
  <si>
    <t>J2</t>
  </si>
  <si>
    <t>J3</t>
  </si>
  <si>
    <t>VIDROS/ESPELHOS</t>
  </si>
  <si>
    <t>P4</t>
  </si>
  <si>
    <t>P3</t>
  </si>
  <si>
    <t>Espelho para banheiros espessura 4 mm, incluindo chapa compensada 10 mm, moldura de alumínio em perfil L 3/4", fixado com parafusos cromados</t>
  </si>
  <si>
    <t>COBERTURA</t>
  </si>
  <si>
    <t>Calha de concreto armado Fck=15 MPa em "U" nas dimensões de 38 x 56 cm conforme detalhes em projeto</t>
  </si>
  <si>
    <t>REVESTIMENTO DE TETO</t>
  </si>
  <si>
    <t>Ambientes</t>
  </si>
  <si>
    <t>Cozinha</t>
  </si>
  <si>
    <t>Total (m²):</t>
  </si>
  <si>
    <t>REVESTIMENTO DE PAREDES</t>
  </si>
  <si>
    <t>Faces</t>
  </si>
  <si>
    <t>Emboço de argamassa de cimento</t>
  </si>
  <si>
    <t>Perimetro</t>
  </si>
  <si>
    <t>Área(m²)</t>
  </si>
  <si>
    <t>Chapisco</t>
  </si>
  <si>
    <t>P6</t>
  </si>
  <si>
    <t>Lastro de concreto não estrutural, espessura de 6 cm</t>
  </si>
  <si>
    <t xml:space="preserve">Soleira de granito esp. 2 cm e largura de 15 cm </t>
  </si>
  <si>
    <t>Regularização de base p/ revestimento cerâmico</t>
  </si>
  <si>
    <t>Lastro de concreto</t>
  </si>
  <si>
    <t>Esquadria</t>
  </si>
  <si>
    <t>Varanda 01</t>
  </si>
  <si>
    <t>Varanda 02</t>
  </si>
  <si>
    <t>Ver área cad (m²)</t>
  </si>
  <si>
    <t>SubTotal (m):</t>
  </si>
  <si>
    <t>PINTURA</t>
  </si>
  <si>
    <t>Emassamento de paredes e forros, com duas demãos de massa acrílica, marcas de referência Suvinil, Coral ou Metalatex</t>
  </si>
  <si>
    <t>DIVERSOS</t>
  </si>
  <si>
    <t>SINAPI</t>
  </si>
  <si>
    <t>Escavação manual</t>
  </si>
  <si>
    <t>Volume (m³)</t>
  </si>
  <si>
    <t>Concreto Magro</t>
  </si>
  <si>
    <t xml:space="preserve">Armadura CA-50 A média, diâmetro de 12.5 a 20.0 mm </t>
  </si>
  <si>
    <t xml:space="preserve">Armadura CA-50 A média, diâmetro de 6.3 a 10.0 mm </t>
  </si>
  <si>
    <t>Armadura CA-60 B fina, diâmetro de 4.0 a 7.0mm</t>
  </si>
  <si>
    <t>Fôrma de chapa compensada resinada 12mm</t>
  </si>
  <si>
    <t>Volume (m³):</t>
  </si>
  <si>
    <t>Laje pré-moldada, sobrecarga 300 Kg/m2</t>
  </si>
  <si>
    <t>APARELHOS SANITARIOS</t>
  </si>
  <si>
    <t>APARELHOS ELETRICOS</t>
  </si>
  <si>
    <t>Interruptor de uma tecla paralelo 10A/250V, com placa 4x2"</t>
  </si>
  <si>
    <t>MERCADO</t>
  </si>
  <si>
    <t>Unidade:</t>
  </si>
  <si>
    <t>Data:</t>
  </si>
  <si>
    <t>Especificação</t>
  </si>
  <si>
    <t>Unidade</t>
  </si>
  <si>
    <t>Preço Unitário</t>
  </si>
  <si>
    <t>Subtotal</t>
  </si>
  <si>
    <t>Total</t>
  </si>
  <si>
    <t>Referência</t>
  </si>
  <si>
    <t>Código da referência</t>
  </si>
  <si>
    <t>1 - Materiais</t>
  </si>
  <si>
    <t>SUBTOTAL</t>
  </si>
  <si>
    <t>4 - Leis Sociais</t>
  </si>
  <si>
    <t xml:space="preserve">5 - BDI - Adicionais sobre custo direto : eventuais, </t>
  </si>
  <si>
    <t xml:space="preserve">   administração central, impostos, transportes e lucros</t>
  </si>
  <si>
    <t xml:space="preserve">6 - PREÇO FINAL  </t>
  </si>
  <si>
    <t>COMPOSIÇÃO 03</t>
  </si>
  <si>
    <t>C4514</t>
  </si>
  <si>
    <t>Área Total (m²)</t>
  </si>
  <si>
    <t>ADMINISTRAÇÃO LOCAL</t>
  </si>
  <si>
    <t>Administração local</t>
  </si>
  <si>
    <t>OBRA: CONSTRUÇÃO DE CENTRO DE CONVIVÊNCIA DO IDOSO</t>
  </si>
  <si>
    <t>Rua Guilherme Wultker, Centro, VILA PAVÃO/ES</t>
  </si>
  <si>
    <t>DER-EDI</t>
  </si>
  <si>
    <t>DER-RODOVIAS</t>
  </si>
  <si>
    <t>DER-EDIFICAÇÕES</t>
  </si>
  <si>
    <t>VALOR S/BDI</t>
  </si>
  <si>
    <t>VALOR C/ BDI</t>
  </si>
  <si>
    <t>Centro de Convivência do idoso</t>
  </si>
  <si>
    <t>Verga               ((comp. + 0,40)</t>
  </si>
  <si>
    <t>Contra-Verga               ((comp. + 0,40)</t>
  </si>
  <si>
    <t>B2</t>
  </si>
  <si>
    <t>B3</t>
  </si>
  <si>
    <t>B4</t>
  </si>
  <si>
    <t>B5</t>
  </si>
  <si>
    <t>SubTotal:</t>
  </si>
  <si>
    <t>Esquadrias Janelas</t>
  </si>
  <si>
    <t>Esquadrias Básculas</t>
  </si>
  <si>
    <t>Esquadrias Portas</t>
  </si>
  <si>
    <t>Total(m):</t>
  </si>
  <si>
    <t>Parede 19</t>
  </si>
  <si>
    <t>Parede 20</t>
  </si>
  <si>
    <t>Parede 21</t>
  </si>
  <si>
    <t>Parede 22</t>
  </si>
  <si>
    <t>Parede 23</t>
  </si>
  <si>
    <t>Parede 24</t>
  </si>
  <si>
    <t>Parede 25</t>
  </si>
  <si>
    <t>Parede 26</t>
  </si>
  <si>
    <t>Parede 27</t>
  </si>
  <si>
    <t>Parede 28</t>
  </si>
  <si>
    <t>Parede 29</t>
  </si>
  <si>
    <t>Descontos - Esquadrias (vãos acima de 2,00 m²)</t>
  </si>
  <si>
    <t>Área</t>
  </si>
  <si>
    <t>Desconto</t>
  </si>
  <si>
    <t xml:space="preserve">Desconto </t>
  </si>
  <si>
    <t>C1</t>
  </si>
  <si>
    <t>Esquadrias Guiche</t>
  </si>
  <si>
    <t>G1</t>
  </si>
  <si>
    <t>Platibanda</t>
  </si>
  <si>
    <t>Platibanda 17</t>
  </si>
  <si>
    <t>Platibanda 18</t>
  </si>
  <si>
    <t>Platibanda 19</t>
  </si>
  <si>
    <t>Platibanda 20</t>
  </si>
  <si>
    <t>Total Desconto (m²):</t>
  </si>
  <si>
    <t>Porta em alumínio anodizado natural/fosco, de correr, sem bandeirola m2 e/ou peitoril, sem vidro - fornecimento e montagem</t>
  </si>
  <si>
    <t>Janela de correr para vidro em alumínio anodizado cor natural</t>
  </si>
  <si>
    <t>Área Total(m²):</t>
  </si>
  <si>
    <t>Báscula para vidro em alumínio anodizado cor natural</t>
  </si>
  <si>
    <t>Esquadrias Báscula</t>
  </si>
  <si>
    <t>Porta em alumínio anodizado natural/fosco, de correr</t>
  </si>
  <si>
    <t>Esquadrias Guinche</t>
  </si>
  <si>
    <t xml:space="preserve">Porta em alumínio anodizado natural/fosco, de abrir, com bandeirola m2 e/ou peitoril, sem vidro - fornecimento e montagem </t>
  </si>
  <si>
    <t>C4518</t>
  </si>
  <si>
    <t>Porta em alumínio anodizado natural/fosco, de abrir</t>
  </si>
  <si>
    <t>Porta de abrir tipo veneziana em alumínio anodizado</t>
  </si>
  <si>
    <t>Instalação de vidro liso incolor, e = 10 mm</t>
  </si>
  <si>
    <t xml:space="preserve">Vidro plano transparente liso, com 4 mm </t>
  </si>
  <si>
    <t>Cobertura 01</t>
  </si>
  <si>
    <t>Cobertura 02</t>
  </si>
  <si>
    <t>Cobertura 03</t>
  </si>
  <si>
    <t>Cobertura 04</t>
  </si>
  <si>
    <t>Cobertura 05</t>
  </si>
  <si>
    <t>Cobertura 06</t>
  </si>
  <si>
    <t>Cobertura 07</t>
  </si>
  <si>
    <t>Cobertura 08</t>
  </si>
  <si>
    <t>Cobertura 09</t>
  </si>
  <si>
    <t>Cobertura 10</t>
  </si>
  <si>
    <t xml:space="preserve">Ver Planta de Cobertura        Área Cad (m²) </t>
  </si>
  <si>
    <t>Calha de concreto armado Fck=15 MPa em "U" nas dimensões de 38 x 56 cm</t>
  </si>
  <si>
    <t xml:space="preserve">Ver Planta de Cobertura        Comprimento (m) </t>
  </si>
  <si>
    <t>Calha 01</t>
  </si>
  <si>
    <t>Calha 02</t>
  </si>
  <si>
    <t>Calha 03</t>
  </si>
  <si>
    <t>Calha 04</t>
  </si>
  <si>
    <t>Calha 05</t>
  </si>
  <si>
    <t>Calha 06</t>
  </si>
  <si>
    <t>Rufo 01</t>
  </si>
  <si>
    <t>Rufo 02</t>
  </si>
  <si>
    <t>Rufo 03</t>
  </si>
  <si>
    <t>Rufo 04</t>
  </si>
  <si>
    <t>Rufo 05</t>
  </si>
  <si>
    <t>Rufo 06</t>
  </si>
  <si>
    <t>Rufo 07</t>
  </si>
  <si>
    <t>Rufo 08</t>
  </si>
  <si>
    <t>Rufo 09</t>
  </si>
  <si>
    <t>Rufo 10</t>
  </si>
  <si>
    <t>Centro de Convivência do Idoso</t>
  </si>
  <si>
    <t>Campo de Bocha</t>
  </si>
  <si>
    <t>Fabricação e instalação de tesoura inteira em madeira não aparelhada, vão de 4 m</t>
  </si>
  <si>
    <t>Cobertura Campo de Bocha</t>
  </si>
  <si>
    <t xml:space="preserve">Ver Planta de Cobertura        Unidade </t>
  </si>
  <si>
    <t>Rufo de chapa de alumínio esp. 0.5mm, largura de 30cm</t>
  </si>
  <si>
    <t>Telhamento com telha metálica termoacústica e = 30 mm, com até 2 águas, incluso içamento. Af_07/2019</t>
  </si>
  <si>
    <t>Telhamento com telha metálica termoacústica</t>
  </si>
  <si>
    <t>Salão</t>
  </si>
  <si>
    <t>Palco</t>
  </si>
  <si>
    <t>Serviço</t>
  </si>
  <si>
    <t>Almoxarifado</t>
  </si>
  <si>
    <t>Área de Piscina</t>
  </si>
  <si>
    <t>Ciculação 01</t>
  </si>
  <si>
    <t>Ciculação 02</t>
  </si>
  <si>
    <t>WC Masc.</t>
  </si>
  <si>
    <t>WC Fem.</t>
  </si>
  <si>
    <t>Hall 01</t>
  </si>
  <si>
    <t>Hall 02</t>
  </si>
  <si>
    <t>Sala Convivência</t>
  </si>
  <si>
    <t>Sala Convivência - parte 01</t>
  </si>
  <si>
    <t>Sala Convivência - parte 02</t>
  </si>
  <si>
    <t>Subtotal Área (m²)</t>
  </si>
  <si>
    <t>Varanda 01 (teto)</t>
  </si>
  <si>
    <t>Varanda 02 (teto)</t>
  </si>
  <si>
    <t>Pórtico Vertical</t>
  </si>
  <si>
    <t>Pórtico Horizontal</t>
  </si>
  <si>
    <t>5.3</t>
  </si>
  <si>
    <t>Mureta - Rua Guilherme Wultker</t>
  </si>
  <si>
    <t>Mureta - Rua Adelaide Ramlow</t>
  </si>
  <si>
    <t>Canteiro 01</t>
  </si>
  <si>
    <t>Canteiro 02</t>
  </si>
  <si>
    <t>Canteiro 03</t>
  </si>
  <si>
    <t>Canteiro 05</t>
  </si>
  <si>
    <t>Canteiro 06</t>
  </si>
  <si>
    <t>Total mureta (m²):</t>
  </si>
  <si>
    <t>Portão Deslizante Nylofor, Composto De Quadro, Painéis E Acessórios Com Pintura Eletrostática Com Tinta Poliester, Nas Cores Verde Ou Branca, Com Poste Em Aço Revestido, Cor Verde Ou Branca - Fornecimento E Montagem</t>
  </si>
  <si>
    <t>C4557</t>
  </si>
  <si>
    <t>Portão Deslizante Nylofor</t>
  </si>
  <si>
    <t>Esquadrias Portões</t>
  </si>
  <si>
    <t>SubTotal Área(m²)</t>
  </si>
  <si>
    <t>Desconto     (portas e janelas)</t>
  </si>
  <si>
    <t>Fraudário</t>
  </si>
  <si>
    <t>Fraudário - meia parede</t>
  </si>
  <si>
    <t>Detalhe Fachada Frontal</t>
  </si>
  <si>
    <t>Detalhe Fachada Lateral</t>
  </si>
  <si>
    <t>Paredes Externa</t>
  </si>
  <si>
    <t>Reboco = Chapisco - Emboço + muretas x 2 faces</t>
  </si>
  <si>
    <t>Emboço</t>
  </si>
  <si>
    <t>Mureta x 2 faces</t>
  </si>
  <si>
    <t>Reboco</t>
  </si>
  <si>
    <t>Revestimento Cerâmico Para Paredes Internas Com Placas Tipo Esmaltada Extra De Dimensões 33x45 Cm Aplicadas Em Ambientes De Área Maior Que 5 M² Na Altura Inteira Das Paredes. Af_06/2014</t>
  </si>
  <si>
    <t>Revestimento Cerâmico Para Paredes Internas</t>
  </si>
  <si>
    <t>PISOS INTERNOS</t>
  </si>
  <si>
    <t>Regularização de base p/ revestimento cerâmico, com argamassa de cimento e areia no traço 1:5,  espessura  3 cm</t>
  </si>
  <si>
    <t>Subtotal (m):</t>
  </si>
  <si>
    <t>Soleira frente palco</t>
  </si>
  <si>
    <t>Soleira Varanda 01</t>
  </si>
  <si>
    <t>Soleira Varanda 02</t>
  </si>
  <si>
    <t>Idem Regularização - Soleiras (varandas e Palco)</t>
  </si>
  <si>
    <t>Regularização</t>
  </si>
  <si>
    <t>Soleiras</t>
  </si>
  <si>
    <t>PISOS EXTERNOS</t>
  </si>
  <si>
    <t>Trama De Madeira Composta Por Terças Para Telhados De Até 2 Águas Para Telha Ondulada De Fibrocimento, Metálica, Plástica Ou Termoacústica, Incluso Transporte Vertical. Af_07/2019</t>
  </si>
  <si>
    <t>Passeio em concreto, largura 2,00m, acabamento em ladrilho hidráulico podotátil (L=0,40m)</t>
  </si>
  <si>
    <t>DER-ROD</t>
  </si>
  <si>
    <t>Calçada Cidadã - Ver Prancha 01/04 (Paisagismo)</t>
  </si>
  <si>
    <t>Área Cad(m²)</t>
  </si>
  <si>
    <t>40754</t>
  </si>
  <si>
    <t>DER - ROD</t>
  </si>
  <si>
    <t>Regularização e compactação do sub-leito (100% P.I.) H = 0,20 m</t>
  </si>
  <si>
    <t>40787</t>
  </si>
  <si>
    <t>Base de brita graduada, inclusive fornecimento e transporte da brita (ESP. 5 cm)</t>
  </si>
  <si>
    <t>Regularização e compactação do sub-leito</t>
  </si>
  <si>
    <t>Piso Pavi's - Ver Prancha 01/04 (Paisagismo)</t>
  </si>
  <si>
    <t>Pavimentação com blocos de concreto (35MPa),  esp.= 06 cm,</t>
  </si>
  <si>
    <t>Espessura (m)</t>
  </si>
  <si>
    <t>Calçada de concreto fck=15 MP, camurçado c/ argam. cimento e areia 1:4, lastro de brita e 8 cm de concreto, incl. preparo da caixa e transp. da brita</t>
  </si>
  <si>
    <t>-</t>
  </si>
  <si>
    <t>Rampa Interna - Ver Prancha 01/04 (Paisagismo)</t>
  </si>
  <si>
    <r>
      <t>Orçamento:</t>
    </r>
    <r>
      <rPr>
        <sz val="11"/>
        <color theme="1"/>
        <rFont val="Calibri"/>
        <family val="2"/>
        <scheme val="minor"/>
      </rPr>
      <t> 1171001 - TABELA CUSTOS LABOR/CT-UFES PADRÃO DER-ES JANEIRO/2022(LS=157,27; BDI=0%)</t>
    </r>
  </si>
  <si>
    <r>
      <t>Órgão Cliente:</t>
    </r>
    <r>
      <rPr>
        <sz val="11"/>
        <color theme="1"/>
        <rFont val="Calibri"/>
        <family val="2"/>
        <scheme val="minor"/>
      </rPr>
      <t> DER-ES</t>
    </r>
  </si>
  <si>
    <r>
      <t>Órgão Gerente:</t>
    </r>
    <r>
      <rPr>
        <sz val="11"/>
        <color theme="1"/>
        <rFont val="Calibri"/>
        <family val="2"/>
        <scheme val="minor"/>
      </rPr>
      <t> DER-ES</t>
    </r>
  </si>
  <si>
    <r>
      <t>Data Base:</t>
    </r>
    <r>
      <rPr>
        <sz val="11"/>
        <color theme="1"/>
        <rFont val="Calibri"/>
        <family val="2"/>
        <scheme val="minor"/>
      </rPr>
      <t> Janeiro/2022</t>
    </r>
  </si>
  <si>
    <r>
      <t>Planilha:</t>
    </r>
    <r>
      <rPr>
        <sz val="11"/>
        <color theme="1"/>
        <rFont val="Calibri"/>
        <family val="2"/>
        <scheme val="minor"/>
      </rPr>
      <t> 1 - TABELA CUSTOS LABOR/CT-UFES PADRÃO DER-ES JANEIRO/2022(LS=157,27; BDI=0%)</t>
    </r>
  </si>
  <si>
    <r>
      <t>Unidade:</t>
    </r>
    <r>
      <rPr>
        <sz val="11"/>
        <color theme="1"/>
        <rFont val="Calibri"/>
        <family val="2"/>
        <scheme val="minor"/>
      </rPr>
      <t> m2</t>
    </r>
  </si>
  <si>
    <r>
      <t>Base:</t>
    </r>
    <r>
      <rPr>
        <sz val="11"/>
        <color theme="1"/>
        <rFont val="Calibri"/>
        <family val="2"/>
        <scheme val="minor"/>
      </rPr>
      <t> LABOR</t>
    </r>
  </si>
  <si>
    <r>
      <t>Código Base:</t>
    </r>
    <r>
      <rPr>
        <sz val="11"/>
        <color theme="1"/>
        <rFont val="Calibri"/>
        <family val="2"/>
        <scheme val="minor"/>
      </rPr>
      <t> '120301</t>
    </r>
  </si>
  <si>
    <r>
      <t>Fonte:</t>
    </r>
    <r>
      <rPr>
        <sz val="11"/>
        <color theme="1"/>
        <rFont val="Calibri"/>
        <family val="2"/>
        <scheme val="minor"/>
      </rPr>
      <t> LABOR</t>
    </r>
  </si>
  <si>
    <r>
      <t>Versão:</t>
    </r>
    <r>
      <rPr>
        <sz val="11"/>
        <color theme="1"/>
        <rFont val="Calibri"/>
        <family val="2"/>
        <scheme val="minor"/>
      </rPr>
      <t> 1</t>
    </r>
  </si>
  <si>
    <t>MÃO DE OBRA</t>
  </si>
  <si>
    <t>Unid</t>
  </si>
  <si>
    <t>Código</t>
  </si>
  <si>
    <t>Coefic.</t>
  </si>
  <si>
    <t>C. Prod.</t>
  </si>
  <si>
    <t>Pr. Prod.</t>
  </si>
  <si>
    <t>Pr. Improd.</t>
  </si>
  <si>
    <t>Pr. Unit.</t>
  </si>
  <si>
    <t>Fator Ac.</t>
  </si>
  <si>
    <t>PEDREIRO - (OFICIAL - SINDUSCON) (LABOR)</t>
  </si>
  <si>
    <t>H</t>
  </si>
  <si>
    <t>SERVENTE (AUXILIAR DE OBRAS - SINDUSCON) (LABOR)</t>
  </si>
  <si>
    <t>'010146</t>
  </si>
  <si>
    <t>MATERIAL</t>
  </si>
  <si>
    <t>AREIA LAVADA MEDIA (LABOR)</t>
  </si>
  <si>
    <t>M3</t>
  </si>
  <si>
    <t>CAL HIDRATADO P/ ARGAMASSA CH III (LABOR)</t>
  </si>
  <si>
    <t>KG</t>
  </si>
  <si>
    <t>'020505</t>
  </si>
  <si>
    <t>CIMENTO PORTLAND CP III - 40 (LABOR)</t>
  </si>
  <si>
    <t>'020508</t>
  </si>
  <si>
    <t>RESUMO</t>
  </si>
  <si>
    <t>DISCRIMINAÇÃO</t>
  </si>
  <si>
    <t>TAXA(%)</t>
  </si>
  <si>
    <t>VALORES</t>
  </si>
  <si>
    <t>Mão-de-Obra(A)</t>
  </si>
  <si>
    <t>Materiais(B)</t>
  </si>
  <si>
    <t>Equipamentos(C)</t>
  </si>
  <si>
    <t>Produção da Equipe(D)</t>
  </si>
  <si>
    <t>Custo Horário Total(A+C)</t>
  </si>
  <si>
    <t>Custo Unitário da Execução[(A/D)+(C/D)] = E</t>
  </si>
  <si>
    <t>Custo Direto Total(B+E)</t>
  </si>
  <si>
    <t>Bonificações e Despesas Indiretas - BDI</t>
  </si>
  <si>
    <t>CUSTO UNITÁRIO (Adotado)</t>
  </si>
  <si>
    <t>ADITIVO SIKA 1 (LABOR)</t>
  </si>
  <si>
    <t>COMPOSIÇÃO 01</t>
  </si>
  <si>
    <r>
      <t>Item:</t>
    </r>
    <r>
      <rPr>
        <sz val="11"/>
        <color theme="1"/>
        <rFont val="Calibri"/>
        <family val="2"/>
        <scheme val="minor"/>
      </rPr>
      <t xml:space="preserve">  Emboço de argamassa de cimento, cal hidratada CH1 e areia média ou grossa lavada no traço 1:0.5:6, espessura 20 mm, com impermeabilizante para revestimentos </t>
    </r>
  </si>
  <si>
    <t>PISCINA</t>
  </si>
  <si>
    <t>Calçada Interna - Ver Prancha 01/04 (Paisagismo)</t>
  </si>
  <si>
    <t>C1898</t>
  </si>
  <si>
    <t>Peças De Apoio Deficientes C/Tubo Inox P/Wc's</t>
  </si>
  <si>
    <t>Corrimão Dupla Altura Em Aço Inox Diam 1 1/2</t>
  </si>
  <si>
    <t>Peças De Apoio Deficientes C/Tubo Inox</t>
  </si>
  <si>
    <t>Corrimão interno da Piscina para Acessibilidade</t>
  </si>
  <si>
    <t>Comprimento (m)</t>
  </si>
  <si>
    <t>Corrimão da Rampa da piscina</t>
  </si>
  <si>
    <t>Valor Total:</t>
  </si>
  <si>
    <t>Perimetro (0,38 + 0,38 + 0,56)</t>
  </si>
  <si>
    <t>Impermeabilização de estrutura com Sika Top 107 ou equivalente</t>
  </si>
  <si>
    <t>Reboco = Chapisco - Emboço</t>
  </si>
  <si>
    <t>Emassamento</t>
  </si>
  <si>
    <t>Quantidades</t>
  </si>
  <si>
    <t>Marco</t>
  </si>
  <si>
    <t>Alvenaria De Vedação Com Elemento Vazado De Concreto (Cobogó) De 7x50x50cm E Argamassa De Assentamento Com Preparo Em Betoneira. Af_05/2020</t>
  </si>
  <si>
    <t>Alvenaria De Vedação Com Elemento Vazado De Concreto (Cobogó) De 7x50x50cm</t>
  </si>
  <si>
    <t>Banco de concreto armado aparente com apoios de alvenaria assentada com argamassa de cimento, cal e areia, largura de 0,50m e espessura de 0,05m</t>
  </si>
  <si>
    <t>Banco de concreto aparente com tampo de 40x40x5 cm e base de 20x20x36 cm para mesa de jogos, conforme detalhe em projeto</t>
  </si>
  <si>
    <t>uni</t>
  </si>
  <si>
    <t>Mesa de concreto aparente com tampo de 60x60x5 cm, base de 30x30x75 cm e tabuleiro 40x40cm embutido no concreto, feito com pastilhas de mármore branco e granito preto de 5x5x2cm conf. projeto</t>
  </si>
  <si>
    <t>Piso De Borracha Pastilhado, Espessura 3,5mm, Fixado Com Adesivo Acrílico. Af_09/2020</t>
  </si>
  <si>
    <t>Piso De Borracha Pastilhado, Espessura 3,5mm,</t>
  </si>
  <si>
    <t>Rampa do Palco 01</t>
  </si>
  <si>
    <t>Rampa do Palco 02</t>
  </si>
  <si>
    <t>Rampa do Palco Patamar</t>
  </si>
  <si>
    <t>COMPOSIÇÃO 04</t>
  </si>
  <si>
    <t xml:space="preserve">Serviço: </t>
  </si>
  <si>
    <t>Banco de Jardim em Madeira e Pé de Ferro Francês - Cor Castanho</t>
  </si>
  <si>
    <t>Referência: Mercado</t>
  </si>
  <si>
    <t>COMPOSIÇÃO 02</t>
  </si>
  <si>
    <t>Banco 01</t>
  </si>
  <si>
    <t>Banco 02</t>
  </si>
  <si>
    <t>Banco 03</t>
  </si>
  <si>
    <t>Banco 04</t>
  </si>
  <si>
    <t>Banco 05</t>
  </si>
  <si>
    <t>Bancos das mesas de jogos</t>
  </si>
  <si>
    <t>Mesas de jogos</t>
  </si>
  <si>
    <t>Banco de Jardim em Madeira e Pé de Ferro Tamandua</t>
  </si>
  <si>
    <t>Banco</t>
  </si>
  <si>
    <t>Limpeza geral da obra (edificação)</t>
  </si>
  <si>
    <t xml:space="preserve">Limpeza geral de obras (quadras, praças e jardins) </t>
  </si>
  <si>
    <t>Área total a construir (ver prancha 01/05 - Projeto Arquitetônico)</t>
  </si>
  <si>
    <t xml:space="preserve">Área Construída </t>
  </si>
  <si>
    <t>Área do Terreno</t>
  </si>
  <si>
    <t>Área do Terreno - Área Construida</t>
  </si>
  <si>
    <t>Área Externa</t>
  </si>
  <si>
    <t>Administração Local</t>
  </si>
  <si>
    <t>1 - Mão de Obra</t>
  </si>
  <si>
    <t>Engenheiro civil de obra pleno com encargos complementares</t>
  </si>
  <si>
    <t>h</t>
  </si>
  <si>
    <t>3 HORAS POR DIA</t>
  </si>
  <si>
    <t>2 DIAS POR SEMANA</t>
  </si>
  <si>
    <t>4 SEMANAS NO MÊS</t>
  </si>
  <si>
    <t>Ajudante (Ajudante Pratico - SINDUCON) (LABOR)</t>
  </si>
  <si>
    <t>DER - EDI</t>
  </si>
  <si>
    <t>DETALHAMENTO DO BDI</t>
  </si>
  <si>
    <t>PROPONENTE:</t>
  </si>
  <si>
    <t>Prefeitura de Vila Pavão</t>
  </si>
  <si>
    <t>OBRA:</t>
  </si>
  <si>
    <t>CONTRATO:</t>
  </si>
  <si>
    <t>xxxx.xxx-xx</t>
  </si>
  <si>
    <t>1. Regime de Contribuição Previdenciária</t>
  </si>
  <si>
    <t>Com Desoneração</t>
  </si>
  <si>
    <t>2. Tipo de Intervenção</t>
  </si>
  <si>
    <t>Edificações</t>
  </si>
  <si>
    <t>3. Incidências sobre o custo</t>
  </si>
  <si>
    <r>
      <t>Administração Central -</t>
    </r>
    <r>
      <rPr>
        <b/>
        <sz val="10"/>
        <rFont val="Arial"/>
        <family val="2"/>
      </rPr>
      <t xml:space="preserve"> AC</t>
    </r>
  </si>
  <si>
    <t>%</t>
  </si>
  <si>
    <r>
      <t>Riscos -</t>
    </r>
    <r>
      <rPr>
        <b/>
        <sz val="10"/>
        <rFont val="Arial"/>
        <family val="2"/>
      </rPr>
      <t xml:space="preserve"> R</t>
    </r>
  </si>
  <si>
    <r>
      <t>Seguros e Garantias Contratuais -</t>
    </r>
    <r>
      <rPr>
        <b/>
        <sz val="10"/>
        <rFont val="Arial"/>
        <family val="2"/>
      </rPr>
      <t xml:space="preserve"> S+G</t>
    </r>
  </si>
  <si>
    <r>
      <t xml:space="preserve">Despesas e Encargos Financeiros - </t>
    </r>
    <r>
      <rPr>
        <b/>
        <sz val="10"/>
        <rFont val="Arial"/>
        <family val="2"/>
      </rPr>
      <t>DF</t>
    </r>
  </si>
  <si>
    <r>
      <t>Lucro -</t>
    </r>
    <r>
      <rPr>
        <b/>
        <sz val="10"/>
        <rFont val="Arial"/>
        <family val="2"/>
      </rPr>
      <t xml:space="preserve"> L</t>
    </r>
  </si>
  <si>
    <t>4 – Incidências sobre o preço de venda</t>
  </si>
  <si>
    <t>Despesas Tributárias - I</t>
  </si>
  <si>
    <t>Percentual da base de cálculo para o ISS:</t>
  </si>
  <si>
    <t>Alíquota do ISS (sobre a base de cálculo):</t>
  </si>
  <si>
    <t>COFINS</t>
  </si>
  <si>
    <t>PIS</t>
  </si>
  <si>
    <t>INSS</t>
  </si>
  <si>
    <t>5 – Demonstrativo de cálculo do BDI</t>
  </si>
  <si>
    <r>
      <t xml:space="preserve">BDI=    </t>
    </r>
    <r>
      <rPr>
        <u/>
        <sz val="10"/>
        <rFont val="Arial"/>
        <family val="2"/>
      </rPr>
      <t>(1+(AC+S+R+G))(1+DF)(1+L))</t>
    </r>
    <r>
      <rPr>
        <sz val="10"/>
        <rFont val="Arial"/>
        <family val="2"/>
      </rPr>
      <t xml:space="preserve">  -1 =</t>
    </r>
  </si>
  <si>
    <t>( 1- I )</t>
  </si>
  <si>
    <t>Declaro para os devidos fins que, conforme legislação tributária municipal, a base de cálculo</t>
  </si>
  <si>
    <t xml:space="preserve">Declaro para os devidos fins que o regime de Contribuição Previdenciária adotado para </t>
  </si>
  <si>
    <t xml:space="preserve">a Administração Pública.    </t>
  </si>
  <si>
    <t>Engenheiro</t>
  </si>
  <si>
    <t>CREA/CAU:</t>
  </si>
  <si>
    <t>CONSTRUÇÃO DE CENTRO DE CONVIVÊNCIA DO IDOSO</t>
  </si>
  <si>
    <t>Composição 03</t>
  </si>
  <si>
    <t>Composição 04</t>
  </si>
  <si>
    <t>Composição 05</t>
  </si>
  <si>
    <t>Composição 06</t>
  </si>
  <si>
    <t>Composição 07</t>
  </si>
  <si>
    <t>Composição 08</t>
  </si>
  <si>
    <t>Composição 09</t>
  </si>
  <si>
    <t>Composição 10</t>
  </si>
  <si>
    <t>COMPOSIÇÃO 05</t>
  </si>
  <si>
    <t>COMPOSIÇÃO 06</t>
  </si>
  <si>
    <t>COMPOSIÇÃO 07</t>
  </si>
  <si>
    <t>COMPOSIÇÃO 09</t>
  </si>
  <si>
    <t>COMPOSIÇÃO 08</t>
  </si>
  <si>
    <t>COMPOSIÇÃO 10</t>
  </si>
  <si>
    <t>Composição 12</t>
  </si>
  <si>
    <t>COMPOSIÇÃO 13</t>
  </si>
  <si>
    <t>CRONOGRAMA FÍSICO FINANCEIRO</t>
  </si>
  <si>
    <t>Item</t>
  </si>
  <si>
    <t>DESCRIÇÃO</t>
  </si>
  <si>
    <t>Valor Item</t>
  </si>
  <si>
    <t>Mês 01</t>
  </si>
  <si>
    <t>Mês 02</t>
  </si>
  <si>
    <t>Mês 03</t>
  </si>
  <si>
    <t>Mês 04</t>
  </si>
  <si>
    <t>TOTAL (R$)</t>
  </si>
  <si>
    <t>ACUMULADO</t>
  </si>
  <si>
    <t>Mês 05</t>
  </si>
  <si>
    <t>Mês 06</t>
  </si>
  <si>
    <t>Mês 07</t>
  </si>
  <si>
    <t>Mês 08</t>
  </si>
  <si>
    <t>Mês 09</t>
  </si>
  <si>
    <t>Mês 10</t>
  </si>
  <si>
    <t>Mês 11</t>
  </si>
  <si>
    <t>SERVIÇOS PRELIMINARES</t>
  </si>
  <si>
    <t>Tubo de PVC rígido soldável marrom, diâm. 25mm (3/4"), inclusive conexões</t>
  </si>
  <si>
    <t xml:space="preserve">Tubo de PVC rigido soldável marrom, diâm. 32mm (1"), inclusive conexões </t>
  </si>
  <si>
    <t>Tubo de PVC rígido soldável marrom, diâm. 50mm (11/2"), inclusive conexões</t>
  </si>
  <si>
    <t>Tubo de PVC rígido soldável branco, para esgoto, diâmetro 40mm (1 1/2"), inclusive conexões</t>
  </si>
  <si>
    <t>Tubo de PVC rígido soldável branco, para esgoto, diâmetro 50mm (2"), inclusive conexões</t>
  </si>
  <si>
    <t>Tubo de PVC rígido soldável branco, para esgoto, diâmetro 75mm (3"), inclusive conexões</t>
  </si>
  <si>
    <t>Tubo de PVC rígido soldável branco, para esgoto, diâmetro 100mm (4"), inclusive conexões</t>
  </si>
  <si>
    <t>Tubo de PVC rígido soldável branco, para esgoto, diâmetro 150mm (6"), inclusive conexões</t>
  </si>
  <si>
    <t>Caixa de gordura especial (capacidade: 312 l - para até 146 pessoas servidas no pico), retangular, em alvenaria com tijolos cerâmicos maciços, dimensões internas = 0,4x1,2 m, altura interna = 1 m. Af_12/2020</t>
  </si>
  <si>
    <t>Caixas de inspeção de alv. blocos concreto 9x19x39cm, dim, 60x60cm e Hmáx = 1m, com tampa de conc. esp. 5cm, lastro de conc. esp. 10cm, revest intern. c/ chapisco e reboco impermeabilizado, incl. escavação, reaterro e enchimento</t>
  </si>
  <si>
    <t>Caixa Sifonada, PVC, DN 100 x 100 x 50 mm, junta elástica, fornecida e instalada em ramal de descarga ou em ramal de esgoto sanitário. AF_12/2014</t>
  </si>
  <si>
    <t>Caixa de passagem de alvenaria de blocos de concreto 9x19x39cm, dimensões de 80x80x80m, com revestimento interno em chapisco e reboco tampa de concreto esp. 5cm e lastro de brita 5cm</t>
  </si>
  <si>
    <t>Ralo Seco, PVC, DN 100 X 40 Mm, Junta Soldável, Fornecido E Instalado Em Ramal De Descarga Ou Em Ramal De Esgoto Sanitário. Af_12/2014</t>
  </si>
  <si>
    <t>Padrão de entrada d' água com cavalete de PVC para hidrômetro com diâmetro de 3/4" - padrão 1C da CESAN. Instalado em vão de muro protegido com gradeamento. Inclusive base de concreto magro, tubulação, conexões e registro. Conferir detalhe.</t>
  </si>
  <si>
    <t>Registro de gaveta com canopla cromada diam. 25mm (1"), marcas de referência Fabrimar, Deca ou Docol</t>
  </si>
  <si>
    <t>Registro de gaveta com canopla cromada, diam. 20mm (3/4"), marcas de referência Fabrimar, Deca ou Docol</t>
  </si>
  <si>
    <t>Registro de gaveta bruto diam. 40mm (11/2")</t>
  </si>
  <si>
    <t>Registro de gaveta bruto diam. 25mm (1")</t>
  </si>
  <si>
    <t>Registro de gaveta bruto diam. 20mm (3/4")</t>
  </si>
  <si>
    <t xml:space="preserve">Registro de pressão com canopla cromada diam. 20mm (3/4"), marcas de referência Fabrimar, Deca ou Docol </t>
  </si>
  <si>
    <t>Registro de Esfera, PVC, Soldável, com Volante, DN 25 mm - Fornecimento e Instalação. AF_08/2021</t>
  </si>
  <si>
    <t>Registro de Esfera, PVC, Soldável, com Volante, DN 50 mm - Fornecimento e Instalação. AF_08/2021</t>
  </si>
  <si>
    <t>Válvula de retenção horizontal ou vertical diam. 25mm (1")</t>
  </si>
  <si>
    <t xml:space="preserve">Válvula de retenção horizontal ou vertical diam. 20mm (3/4") </t>
  </si>
  <si>
    <t>Adaptador com flange e anel de vedação, PVC, soldável, DN 25 mm x 3/4 , instalado em reservação de água de edificação que possua reservatório de fibra/fibrocimento fornecimento e instalação. AF_06/2016</t>
  </si>
  <si>
    <t>Adaptador com flange e anel de vedação, PVC, soldável, DN 32 mm x 1 , instalado em reservação de água de edificação que possua reservatório de fibra /fibrocimento fornecimento e instalação. AF_06/2016</t>
  </si>
  <si>
    <t>Adaptador com flange e anel de vedação, PVC, soldável, DN 50 mm x 1 1/2 , instalado em reservação de água de edificação que possua reservatório de fibra/fibrocimento fornecimento e instalação. AF_06/2016</t>
  </si>
  <si>
    <t>Adaptador curto com bolsa e rosca para registro, PVC, soldável, DN 25mm x 3/4, instalado em ramal ou sub-ramal de água - fornecimento e instalação. AF_12/2014</t>
  </si>
  <si>
    <t>Adaptador curto com bolsa e rosca para registro, PVC, soldável, DN 32mm x 1, instalado em ramal ou sub-ramal de água - fornecimento e instalação. AF_12/2014</t>
  </si>
  <si>
    <t>Adaptador curto com bolsa e rosca para registro, PVC, soldável, DN 50mm x 1.1/2, instalado em prumada de água - fornecimento e instalação. AF_12/2014</t>
  </si>
  <si>
    <t>Caixa de passagem de alvenaria de blocos cerâmicos 10 furos 10x20x20cm, dimensão de 30x30x30cm, com revestimento interno em chapisco e reboco, tampa de concreto esp. 5cm e lastro de brita 5cm</t>
  </si>
  <si>
    <t>Caixa de passagem 150x150x80mm, chapa 18, com tampa parafusada</t>
  </si>
  <si>
    <t>Eletroduto flexível corrugado 1", marca de referência TIGRE</t>
  </si>
  <si>
    <t>Eletroduto PEAD, cor preta, diam. 1.1/4", marca ref. Kanaflex ou equivalente</t>
  </si>
  <si>
    <t>Eletroduto PEAD, cor preta, diam. 3", marca ref. Kanaflex ou equivalente</t>
  </si>
  <si>
    <t>Eletroduto flexível corrugado 3/4" , marca de referência TIGRE</t>
  </si>
  <si>
    <t>Mini-Disjuntor bipolar 16 A, curva C - 5KA 220/127VCA (NBR IEC 60947-2), Ref. Siemens, GE, Schneider ou equivalente</t>
  </si>
  <si>
    <t>Dispositivo de proteção contra surto (DPS) bipolar, tensão nominal máxima 275VCA, corente de surto máxima 40KA</t>
  </si>
  <si>
    <t>Interruptor Diferencial DR 16A a 25A, 30mA, 2 módulos</t>
  </si>
  <si>
    <t xml:space="preserve">Caixa de embutir marca de referência Tigreflex, 4x4" </t>
  </si>
  <si>
    <t>INSTALAÇÕES ELÉTRICAS</t>
  </si>
  <si>
    <t xml:space="preserve">INSTALAÇÕES HIDROSSANITÁRIAS </t>
  </si>
  <si>
    <t>Tomada média de embutir (2 módulos), 2p+t 10 a, incluindo suporte e placa - Fornecimento e Instalação. AF_12/2015</t>
  </si>
  <si>
    <t>Tomada baixa de embutir (2 módulos), 2p+t 10 a, incluindo suporte e placa - Fornecimento e Instalação. AF_12/2015</t>
  </si>
  <si>
    <t>Calha com 6 Tomadas 20A, inclusive fixação em rack padrão 19", com chicote de 2 metros de comprimento</t>
  </si>
  <si>
    <t>Guia de Cabos Fechado Horizontal Padrão 19" - 1 U´s, inclusive fixação em Rack 19"</t>
  </si>
  <si>
    <t>Painel de Fechamento Frontal 1 U, inclusive fixação em Rack 19"</t>
  </si>
  <si>
    <t>Bandeja Deslizante 1 U x 500mm carga máxima 20kg, inclusive fixação em Rack 19"</t>
  </si>
  <si>
    <t>Conector RJ 45 macho</t>
  </si>
  <si>
    <t>Patch panel 24 portas, categoria 6 - Fornecimento e Instalação. AF_11/2019</t>
  </si>
  <si>
    <t>Switch 24 portas RJ-45 10/100 + 2 10/100/1000, inclusive fixação em Rack 19"</t>
  </si>
  <si>
    <t xml:space="preserve">Fornecimento e instalação de Mini Rack de Parede Padrão 19" - 12 U´s x 570mm </t>
  </si>
  <si>
    <t>Tomada de rede RJ45 - Fornecimento e Instalação. AF_11/2019</t>
  </si>
  <si>
    <t>C2771</t>
  </si>
  <si>
    <t xml:space="preserve">Escada de marinheiro tipo piscina, tubo galvanizado 1" </t>
  </si>
  <si>
    <t>Torneira de boia para caixa d'água, roscável, 1/2" - Fornecimento e Instalação. AF_08/2021</t>
  </si>
  <si>
    <t>Lavatório de louça branca com coluna suspensa, linha Vogue Plus Confort para portadores de necessidades especiais, marca de referencia DECA, Celite ou Ideal Standart, inclusive valvula, sifão e engates, exclusive torneira</t>
  </si>
  <si>
    <t xml:space="preserve">Barra de apoio reta em aço inox 304 p/ portadores de necessidades especiais (NBR 9050), largura 80 cm </t>
  </si>
  <si>
    <t xml:space="preserve">Barra de apoio reta em aço inox 304 p/ portadores de necessidades especiais (NBR 9050), largura 40 cm </t>
  </si>
  <si>
    <t>Barra de apoio em "L", em aco inox polido 80 x 80 cm, fixada na parede - Fornecimento e Instalacao. AF_01/2020</t>
  </si>
  <si>
    <t>Bacia sifonada de louça branca com caixa acoplada, inclusive acessórios</t>
  </si>
  <si>
    <t>Cuba louça branca oval, de embutir, Mod. L37, marca de ref. Deca incl. válvula e sifão, exclusive torneira</t>
  </si>
  <si>
    <t>Bancada de granito com espessura de 2 cm</t>
  </si>
  <si>
    <t>Bacia sifonada de louça branca para portadores de necessidades especiais, Vogue Plus Conforto - Linha Conforto, mod P51, incl. assento com abertura frontal, ref.AP52,marca de ref. Deca ou equivalente</t>
  </si>
  <si>
    <t>Fornecimento e Instalação de Cisterna de polietileno de 5000L</t>
  </si>
  <si>
    <t>Tanque em mármore sintético com 2 bojos, inclusive válvula e sifão em PVC</t>
  </si>
  <si>
    <t>Chuveiro com desviador flexivel e ducha manual, mod. 1975C ref. Deca ou equivalente</t>
  </si>
  <si>
    <t>Chuveiro elétrico tipo ducha Lorenzet ou Corona</t>
  </si>
  <si>
    <t>Mictório de aço inox, marcas de referência Fisher, Metalpress ou Mekal, com 30 cm de largura e comp. variável, inclusive válvula tipo americana, engate flexível cromado, válvula de descarga, sifão cromado e conjunto de fixação</t>
  </si>
  <si>
    <t>Bebedouro de aço inox, marcas de referência Fisher, Metalpress ou Mekal, inclusive válvula, sifão cromado e torneiras, exclusive alvenaria, dim. 0.45x2.75 m</t>
  </si>
  <si>
    <t xml:space="preserve">Torneira pressão cromada diâm. 1/2" para lavatório, marcas de referência Fabrimar, Deca ou Docol </t>
  </si>
  <si>
    <t>Torneira para jardim de 3/4" marcas de referência Fabrimar, Deca ou Docol</t>
  </si>
  <si>
    <t xml:space="preserve">Torneira pressão cromada, diam. 1/2" para tanque, marcas de referência Fabrimar, Deca ou Docol </t>
  </si>
  <si>
    <t xml:space="preserve">Torneira pressão cromada diam. 1/2" para pia, marcas de referência Fabrimar, Deca ou Docol </t>
  </si>
  <si>
    <t>Papeleira de parede em metal cromado sem tampa, incluso fixação. AF_01/2020</t>
  </si>
  <si>
    <t>Divisória de granito com 3 cm de espessura, assentada com argamassa de cimento e areia no traço 1:3, na cor cinza</t>
  </si>
  <si>
    <t>Tabela de Resumo de Cotações</t>
  </si>
  <si>
    <t>Descrição</t>
  </si>
  <si>
    <t>Cotação 01</t>
  </si>
  <si>
    <t>Dados</t>
  </si>
  <si>
    <t>Cotação 02</t>
  </si>
  <si>
    <t>Cotação 03</t>
  </si>
  <si>
    <t>Data Preços</t>
  </si>
  <si>
    <t>Preço Médio Valor Unitário (R$)</t>
  </si>
  <si>
    <t>Cisterna 5.000L</t>
  </si>
  <si>
    <t>Filtro + Motobomba para Piscina</t>
  </si>
  <si>
    <t>Led RGB 9W</t>
  </si>
  <si>
    <t xml:space="preserve">Skimmer </t>
  </si>
  <si>
    <t>Dispositivo de Aspiração</t>
  </si>
  <si>
    <t>Shopping das Piscinas - CNPJ: 33.963.114/0002-77</t>
  </si>
  <si>
    <t>Shopping das Piscinas - CNPJ: 33.963.114/0002-78</t>
  </si>
  <si>
    <t>Shopping das Piscinas - CNPJ: 33.963.114/0002-79</t>
  </si>
  <si>
    <t>Shopping das Piscinas - CNPJ: 33.963.114/0002-80</t>
  </si>
  <si>
    <t>Shopping das Piscinas - CNPJ: 33.963.114/0002-81</t>
  </si>
  <si>
    <t>Shopping das Piscinas - CNPJ: 33.963.114/0002-83</t>
  </si>
  <si>
    <t xml:space="preserve">Kit Comando e Fonte </t>
  </si>
  <si>
    <t>Pressurizadores de Rede 220V (1/2CV)</t>
  </si>
  <si>
    <t>Luminaria Espeto de Jardim 6W</t>
  </si>
  <si>
    <t>Leds Materiais Elétricos - CNPJ: 08.287.673-86</t>
  </si>
  <si>
    <t>Quadro de Distribuição Trif. 70 dijs. - In Barr  225A</t>
  </si>
  <si>
    <t>Refletor Holofote Led Bivolt Branco Frio 30W</t>
  </si>
  <si>
    <t>Luminária tipo Plafon, LED, 30x30 cm, 30W, Branco Frio</t>
  </si>
  <si>
    <t>Interruptor horário - 120V</t>
  </si>
  <si>
    <r>
      <t>Item:</t>
    </r>
    <r>
      <rPr>
        <sz val="11"/>
        <color theme="1"/>
        <rFont val="Calibri"/>
        <family val="2"/>
        <scheme val="minor"/>
      </rPr>
      <t>  Escavação e aterro com areia de tubo PVC rigido para esgoto no diametro de 100mm, exclusive o tubo PVC</t>
    </r>
  </si>
  <si>
    <r>
      <t>Unidade:</t>
    </r>
    <r>
      <rPr>
        <sz val="11"/>
        <color theme="1"/>
        <rFont val="Calibri"/>
        <family val="2"/>
        <scheme val="minor"/>
      </rPr>
      <t> m</t>
    </r>
  </si>
  <si>
    <r>
      <t>Código Base:</t>
    </r>
    <r>
      <rPr>
        <sz val="11"/>
        <color theme="1"/>
        <rFont val="Calibri"/>
        <family val="2"/>
        <scheme val="minor"/>
      </rPr>
      <t> '140903</t>
    </r>
  </si>
  <si>
    <t>AJUDANTE (AJUDANTE PRATICO - SINDUSCON)
(LABOR)</t>
  </si>
  <si>
    <t>010101</t>
  </si>
  <si>
    <t>AREIA PARA ATERRO (LABOR)</t>
  </si>
  <si>
    <r>
      <t>Código Base:</t>
    </r>
    <r>
      <rPr>
        <sz val="11"/>
        <color theme="1"/>
        <rFont val="Calibri"/>
        <family val="2"/>
        <scheme val="minor"/>
      </rPr>
      <t> '140904</t>
    </r>
  </si>
  <si>
    <r>
      <t>Item:</t>
    </r>
    <r>
      <rPr>
        <sz val="11"/>
        <color theme="1"/>
        <rFont val="Calibri"/>
        <family val="2"/>
        <scheme val="minor"/>
      </rPr>
      <t>  Escavação e aterro com areia de tubo PVC rigido para esgoto no diametro de 150mm, exclusive o tubo PVC</t>
    </r>
  </si>
  <si>
    <t>Escavação e aterro com areia de tubo PVC rigido para esgoto no diametro de 150mm, exclusive o tubo PVC</t>
  </si>
  <si>
    <t>Escavação e aterro com areia de tubo PVC rigido para esgoto no diametro de 100mm, exclusive o tubo PVC</t>
  </si>
  <si>
    <t>Dispositivo de Retorno</t>
  </si>
  <si>
    <t>Ralo de fundo p/ piscina DN 50 mm c tampa anti-aprisionamento</t>
  </si>
  <si>
    <t>Mini-Disjuntor bipolar 25 A, curva C - 5KA 220/127VCA (NBR IEC 60947-2), Ref. Siemens, GE, Schneider ou equivalente</t>
  </si>
  <si>
    <t>Caixa de passagem 200x200x100mm, chapa 18, com tampa parafusada</t>
  </si>
  <si>
    <t>Bomba centrífuga de 1/3 CV, inclusive mat.de sucção</t>
  </si>
  <si>
    <t>C0442</t>
  </si>
  <si>
    <t>Assento / Banco - Articulável para banho de deficiente</t>
  </si>
  <si>
    <t>C4642</t>
  </si>
  <si>
    <t>Americanas S.A. -                CNPJ: 00.776.574/0006-6</t>
  </si>
  <si>
    <t>Fornecimento e Instalação de Luminária tipo Plafon, LED, 30x30 cm, 30W, Branco Frio</t>
  </si>
  <si>
    <t>Mercado</t>
  </si>
  <si>
    <t>Eletricista (Oficial - SINDUCON) (LABOR)</t>
  </si>
  <si>
    <t>010115</t>
  </si>
  <si>
    <t>Composição 02</t>
  </si>
  <si>
    <t>Fornecimento e Instalação de Cisterna Vertical com capacidade de 5000L</t>
  </si>
  <si>
    <t>Cisterna Vertical 5.000L</t>
  </si>
  <si>
    <t>Encanador (Oficial - SINDUCON) (LABOR)</t>
  </si>
  <si>
    <t>010118</t>
  </si>
  <si>
    <t>Composição 14</t>
  </si>
  <si>
    <t>Composição 15</t>
  </si>
  <si>
    <t>Composição 16</t>
  </si>
  <si>
    <t>Composição 17</t>
  </si>
  <si>
    <t>Composição 18</t>
  </si>
  <si>
    <t>COMPOSIÇÃO 16</t>
  </si>
  <si>
    <t>Fornecimento e Instalação de Luminária Espeto de Jardim 6W</t>
  </si>
  <si>
    <t>Fornecimento e Instalação deQuadro de Distribuição Trif. 70 dijs. - In Barr  225A</t>
  </si>
  <si>
    <t>Fornecimento e Instalação de Refletor Holofote Led Bivolt Branco Frio 30W</t>
  </si>
  <si>
    <t>Fornecimento e Instalação de Interruptor horário - 120V</t>
  </si>
  <si>
    <t>Composição 19</t>
  </si>
  <si>
    <t>COMPOSIÇÃO 14</t>
  </si>
  <si>
    <t>COMPOSIÇÃO 15</t>
  </si>
  <si>
    <t>COMPOSIÇÃO 17</t>
  </si>
  <si>
    <t>Led RGB 9W - para Piscina</t>
  </si>
  <si>
    <t>Fornecimento e Instalação de Led RGB 9W para piscina</t>
  </si>
  <si>
    <t>Fornecimento e Instalação de Kit Comando e Fonte para controle de LEDs RGB 9W</t>
  </si>
  <si>
    <t>Kit Comando e Fonte para controle de LEDs RGB 9W</t>
  </si>
  <si>
    <t>Composição 20</t>
  </si>
  <si>
    <t>Fornecimento de Banco de Jardim em Madeira e Pé de Ferro Francês - Cor Castanho</t>
  </si>
  <si>
    <t>Fornecimento e Instalação de ACM</t>
  </si>
  <si>
    <t>Arte Luz Material de Construção LTDA -          CNPJ: 30.590.208/0001-79</t>
  </si>
  <si>
    <t>Arte Luz Material de Construção LTDA -       CNPJ: 30.590.208/0001-79</t>
  </si>
  <si>
    <t>Arte Luz Material de Construção LTDA -        CNPJ: 30.590.208/0001-79</t>
  </si>
  <si>
    <t>Submarino S/A -                       CNPJ: 02.930.076/0001-4</t>
  </si>
  <si>
    <t>MadeiraMadeira Comércio Eletrônico S/A.               CNPJ: 10.490.181/0001-35</t>
  </si>
  <si>
    <t>Luminar Material Elétrico e Iluminação -                 CNPJ: 02.569.400/0001-48</t>
  </si>
  <si>
    <t>Acquashow -                      CNPJ: 17.355.530/0001-55</t>
  </si>
  <si>
    <t>C.13</t>
  </si>
  <si>
    <t>C.6</t>
  </si>
  <si>
    <t>C.7</t>
  </si>
  <si>
    <t>C.8</t>
  </si>
  <si>
    <t>C.9</t>
  </si>
  <si>
    <t>C.10</t>
  </si>
  <si>
    <t>C.11</t>
  </si>
  <si>
    <t>C.12</t>
  </si>
  <si>
    <t>C.14</t>
  </si>
  <si>
    <t>C.15</t>
  </si>
  <si>
    <t>C.16</t>
  </si>
  <si>
    <t>C.17</t>
  </si>
  <si>
    <t>C.18</t>
  </si>
  <si>
    <t>C.19</t>
  </si>
  <si>
    <t>C.20</t>
  </si>
  <si>
    <t>C.21</t>
  </si>
  <si>
    <t>C.5</t>
  </si>
  <si>
    <t>Fornecimento e Instalação de Quadro de Distribuição Trif. 70 dijs. - In Barr  225A</t>
  </si>
  <si>
    <t>COMPOSIÇÃO 18</t>
  </si>
  <si>
    <t>COMPOSIÇÃO 19</t>
  </si>
  <si>
    <t>COMPOSIÇÃO 20</t>
  </si>
  <si>
    <t>COMPOSIÇÃO 21</t>
  </si>
  <si>
    <t>Composição 21</t>
  </si>
  <si>
    <t>Composição 22</t>
  </si>
  <si>
    <t>Válvula de retenção de PVC p/ esgoto D=150mm</t>
  </si>
  <si>
    <t>C4775</t>
  </si>
  <si>
    <t>BDI OBRAS:</t>
  </si>
  <si>
    <t>BDI AQUISIÇÃO DE MATERIAL E EQUIPAMENTOS:</t>
  </si>
  <si>
    <t xml:space="preserve">Fornecimento e Instalação de chapas ACM </t>
  </si>
  <si>
    <t xml:space="preserve">Fornecimento e Instalação de Filtro + Motobomba para Piscina </t>
  </si>
  <si>
    <t>Fornecimento e Instalação de Ralo de fundo p/ piscina DN 50 mm c tampa anti-aprisionamento</t>
  </si>
  <si>
    <t xml:space="preserve">Fornecimento e Instalação de Skimmer </t>
  </si>
  <si>
    <t>Fornecimento e Instalação de Dispositivo de Aspiração</t>
  </si>
  <si>
    <t xml:space="preserve">Dispositivo de Aspiração </t>
  </si>
  <si>
    <t>Fornecimento e Instalação de Dispositivo de Retorno</t>
  </si>
  <si>
    <t>COMPOSIÇÃO 12</t>
  </si>
  <si>
    <t>Cuba em aço inox nº 02(dim.560x340x150)mm, marcas de referência Franke, Strake, tramontina, inclusive válvula de metal 31/2" e sifão cromado 1 x 1/2", excl. torneira</t>
  </si>
  <si>
    <t>Filtro VF1 para captar água da chuva</t>
  </si>
  <si>
    <t>Ecosustentavel Comercio De Materiais Ecologicos Eireli                             CNPJ: 22.245.660/0001-75</t>
  </si>
  <si>
    <t>C.22</t>
  </si>
  <si>
    <t>Separador de Folhas</t>
  </si>
  <si>
    <t>Fornecimento e Instalação de Filtro VF1 para captar água da chuva</t>
  </si>
  <si>
    <t>Fornecimento e Instalação de Separador de Folhas</t>
  </si>
  <si>
    <t>COMPOSIÇÃO 22</t>
  </si>
  <si>
    <t>Mureta em alvenaria de blocos cerâmicos 10x20x20cmm, h=0.60cm, para fechamento de quadra, com pilaretes de travamento em concreto armado a cada 3m, inclusive chapisco</t>
  </si>
  <si>
    <t>Porta de abrir tipo veneziana em alumínio anodizado, linha 25, completa, incl. puxador com tranca, caixilho, alizar e contramarco</t>
  </si>
  <si>
    <t>Instalação de vidro liso incolor, e = 10 mm, em esquadria de alumínio ou pvc, fixado com baguete. AF_01/2021_p</t>
  </si>
  <si>
    <t>Rio Piscinas                          CNPJ: 20.912.131/0001-52</t>
  </si>
  <si>
    <t>Padrão de entrada de energia elétrica</t>
  </si>
  <si>
    <t>Padrão de entrada d' água com cavalete de PVC</t>
  </si>
  <si>
    <t>Calha em chapa galvanizada com largura de 40 cm</t>
  </si>
  <si>
    <t>Mini-Disjuntor monopolar 32 A, curva C - 5KA 220/127VCA (NBR IEC 60947-2), Ref. Siemens, GE, Schneider ou equivalente</t>
  </si>
  <si>
    <t>Mini-Disjuntor monopolar 16 A, curva C - 5KA 220/127VCA (NBR IEC 60947-2), Ref. Siemens, GE, Schneider ou equivalente</t>
  </si>
  <si>
    <t>Disjuntor Compacto em caixa moldada tripolar 200 A, 50KA 220/240V / 25KA 380/415V 20KA/440V (NBR IEC 60947-2), Ref. Siemens, GE, Schneider ou equivalente</t>
  </si>
  <si>
    <t>Fornecimento e Instalação de Pressurizadores de Rede 220V (1/2CV)</t>
  </si>
  <si>
    <t>C.23</t>
  </si>
  <si>
    <t>Total (m³):</t>
  </si>
  <si>
    <t>Total (kg):</t>
  </si>
  <si>
    <t>Fornecimento, preparo e aplicação de concreto Fck = 30 Mpa</t>
  </si>
  <si>
    <t>Impermeabilização de estrutura com Sika</t>
  </si>
  <si>
    <t>3.4.1</t>
  </si>
  <si>
    <t>3.3.1</t>
  </si>
  <si>
    <t>3.3.2</t>
  </si>
  <si>
    <t>3.3.3</t>
  </si>
  <si>
    <t>3.3.4</t>
  </si>
  <si>
    <t>3.2.1</t>
  </si>
  <si>
    <t>3.2.2</t>
  </si>
  <si>
    <t>3.2.3</t>
  </si>
  <si>
    <t>3.2.4</t>
  </si>
  <si>
    <t>3.2.5</t>
  </si>
  <si>
    <t>3.2.6</t>
  </si>
  <si>
    <t>3.1.1</t>
  </si>
  <si>
    <t>3.1.2</t>
  </si>
  <si>
    <t>SubTotal (3.1):</t>
  </si>
  <si>
    <t>SubTotal (3.2):</t>
  </si>
  <si>
    <t>010139</t>
  </si>
  <si>
    <t>020503</t>
  </si>
  <si>
    <t>Mercado Livre 03.007.331/0001-41</t>
  </si>
  <si>
    <t>MAGAZINE LUIZA S/A                CNPJ: 47.960.950/0001-21</t>
  </si>
  <si>
    <t>Ecosoli               CNPJ:26.662.514/0001-04</t>
  </si>
  <si>
    <t>Mercado Livre (cnpj: 03.007.331/0001-41)</t>
  </si>
  <si>
    <t>PONTO FRIO CNPJ 33.041.260/0652-90</t>
  </si>
  <si>
    <t>casas bahia cnpj 59291534 0001</t>
  </si>
  <si>
    <t>Composição 13</t>
  </si>
  <si>
    <t>SubTotal (4.2):</t>
  </si>
  <si>
    <t>2.4</t>
  </si>
  <si>
    <t>SubTotal (2.2):</t>
  </si>
  <si>
    <t>EFIZI AZU COMERCIO LTDA  CNPJ.: 34.229.157/0005-39</t>
  </si>
  <si>
    <t>Padovani D. de U. D. Ltda  CNPJ: 02.699.646/0001-34</t>
  </si>
  <si>
    <t>EDIFICAÇÃO PRINCIPAL</t>
  </si>
  <si>
    <t>Concreto fck = 30 mpa, traço 1:2,1:2,5 (em massa seca de cimento/ areia média/ brita 1) - preparo mecânico com betoneira 400 l. Af_05/2021</t>
  </si>
  <si>
    <t>Concreto magro para lastro, traço 1:4,5:4,5 (em massa seca de cimento/ areia média/ brita 1) - preparo mecânico com betoneira 400 l. Af_05/2021</t>
  </si>
  <si>
    <t>Alvenaria de vedação de blocos cerâmicos furados na vertical de 9x19x39 cm (espessura 9 cm) e argamassa de assentamento com preparo em betoneira. Af_12/2021</t>
  </si>
  <si>
    <t>Instalação de tesoura (inteira ou meia), biapoiada, em madeira não aparelhada, para vãos maiores ou iguais a 3,0 m e menores que 6,0 m, incluso içamento. Af_07/2019</t>
  </si>
  <si>
    <t>Plantio de grama esmeralda ou são carlos ou curitibana, em placas. Af_05/2022</t>
  </si>
  <si>
    <t>Instalação de vidro liso, e = 4 mm, em esquadria de madeira, fixado com baguete. Af_01/2021</t>
  </si>
  <si>
    <t>Telhamento com telha ondulada de fibrocimento e = 6 mm, com recobrimento lateral de 1/4 de onda para telhado com inclinação maior que 10°, com até 2 águas, incluso içamento. Af_07/2019</t>
  </si>
  <si>
    <t>Sobre salão</t>
  </si>
  <si>
    <t>Cumeeira shed para telha ondulada de fibrocimento, e = 6 mm, incluso acessórios de fixação e içamento. Af_07/2019</t>
  </si>
  <si>
    <t>Chapisco aplicado em alvenarias e estruturas de concreto internas, com colher de pedreiro. Argamassa traço 1:3 com preparo manual. Af_10/2022</t>
  </si>
  <si>
    <t>Massa única, para recebimento de pintura, em argamassa traço 1:2:8, peparo mecânico com betoneira 400l, aplicada manualmente em faces internas de paredes, espessura de 20mm, com execução de taliscas. Af_06/2014</t>
  </si>
  <si>
    <t>Revestimento cerâmico para piso com placas tipo esmaltada extra de dimensões 60x60 cm aplicada em ambientes de área maior que 10 m2. Af_06/2014</t>
  </si>
  <si>
    <t>Peitoril linear em granito ou mármore, l = 15cm, comprimento de até 2m, assentado com argamassa 1:6 com aditivo. Af_11/2020</t>
  </si>
  <si>
    <t>Caixa d´água em polietileno, 2000 litros - fornecimento e instalação. Af_06/2021</t>
  </si>
  <si>
    <t>Cabo de cobre flexível isolado, 1,5 mm², anti-chama 450/750 v, para circuitos terminais - fornecimento e instalação. Af_12/2015</t>
  </si>
  <si>
    <t>Cabo de cobre flexível isolado, 2,5 mm², anti-chama 450/750 v, para circuitos terminais - fornecimento e instalação. Af_12/2015</t>
  </si>
  <si>
    <t>Cabo de cobre flexível isolado, 4 mm², anti-chama 450/750 v, para circuitos terminais - fornecimento e instalação. Af_12/2015</t>
  </si>
  <si>
    <t>Cabo de cobre flexível isolado, 10 mm², anti-chama 450/750 v, para distribuição - fornecimento e instalação. Af_12/2015</t>
  </si>
  <si>
    <t>Cabo de cobre flexível isolado, 35 mm², anti-chama 0,6/1,0 kv, para rede enterrada de distribuição de energia elétrica - fornecimento e instalação. Af_12/2021</t>
  </si>
  <si>
    <t>Cabo de cobre flexível isolado, 70 mm², anti-chama 0,6/1,0 kv, para rede enterrada de distribuição de energia elétrica - fornecimento e instalação. Af_12/2021</t>
  </si>
  <si>
    <t>Tomada baixa de embutir (1 módulo), 2p+t 10 a, incluindo suporte e placa - fornecimento e instalação. Af_12/2015</t>
  </si>
  <si>
    <t>OUTROS PISCINA</t>
  </si>
  <si>
    <t>2.1.1</t>
  </si>
  <si>
    <t>2.1.2</t>
  </si>
  <si>
    <t>2.1.3</t>
  </si>
  <si>
    <t>2.2.1</t>
  </si>
  <si>
    <t>2.2.2</t>
  </si>
  <si>
    <t>2.2.3</t>
  </si>
  <si>
    <t>2.2.4</t>
  </si>
  <si>
    <t>2.2.5</t>
  </si>
  <si>
    <t>2.2.6</t>
  </si>
  <si>
    <t>2.2.7</t>
  </si>
  <si>
    <t>2.3.1</t>
  </si>
  <si>
    <t>2.3.2</t>
  </si>
  <si>
    <t>2.3.3</t>
  </si>
  <si>
    <t>2.3.4</t>
  </si>
  <si>
    <t>2.3.5</t>
  </si>
  <si>
    <t>2.3.6</t>
  </si>
  <si>
    <t>2.4.1</t>
  </si>
  <si>
    <t>2.4.2</t>
  </si>
  <si>
    <t>2.4.3</t>
  </si>
  <si>
    <t>2.4.4</t>
  </si>
  <si>
    <t>2.5</t>
  </si>
  <si>
    <t>2.5.1</t>
  </si>
  <si>
    <t>2.5.2</t>
  </si>
  <si>
    <t>2.6</t>
  </si>
  <si>
    <t>2.6.1</t>
  </si>
  <si>
    <t>2.6.2</t>
  </si>
  <si>
    <t>2.6.3</t>
  </si>
  <si>
    <t>2.6.4</t>
  </si>
  <si>
    <t>2.6.5</t>
  </si>
  <si>
    <t>2.6.6</t>
  </si>
  <si>
    <t>2.7</t>
  </si>
  <si>
    <t>2.7.1</t>
  </si>
  <si>
    <t>2.7.2</t>
  </si>
  <si>
    <t>2.7.3</t>
  </si>
  <si>
    <t>2.8</t>
  </si>
  <si>
    <t>2.8.1</t>
  </si>
  <si>
    <t>2.8.2</t>
  </si>
  <si>
    <t>2.8.3</t>
  </si>
  <si>
    <t>2.8.4</t>
  </si>
  <si>
    <t>2.8.5</t>
  </si>
  <si>
    <t>2.8.6</t>
  </si>
  <si>
    <t>2.8.7</t>
  </si>
  <si>
    <t>2.8.8</t>
  </si>
  <si>
    <t>2.8.9</t>
  </si>
  <si>
    <t>2.9</t>
  </si>
  <si>
    <t>2.9.1</t>
  </si>
  <si>
    <t>2.10</t>
  </si>
  <si>
    <t>2.10.1</t>
  </si>
  <si>
    <t>2.10.2</t>
  </si>
  <si>
    <t>2.10.3</t>
  </si>
  <si>
    <t>2.10.4</t>
  </si>
  <si>
    <t>2.10.5</t>
  </si>
  <si>
    <t>2.11</t>
  </si>
  <si>
    <t>2.11.1</t>
  </si>
  <si>
    <t>2.11.2</t>
  </si>
  <si>
    <t>2.11.3</t>
  </si>
  <si>
    <t>2.11.4</t>
  </si>
  <si>
    <t>2.11.5</t>
  </si>
  <si>
    <t>2.11.6</t>
  </si>
  <si>
    <t>2.12</t>
  </si>
  <si>
    <t>2.12.1</t>
  </si>
  <si>
    <t>2.12.2</t>
  </si>
  <si>
    <t>2.12.3</t>
  </si>
  <si>
    <t>2.12.4</t>
  </si>
  <si>
    <t>2.12.5</t>
  </si>
  <si>
    <t>2.13</t>
  </si>
  <si>
    <t>2.13.1</t>
  </si>
  <si>
    <t>2.13.2</t>
  </si>
  <si>
    <t>2.13.3</t>
  </si>
  <si>
    <t>2.13.4</t>
  </si>
  <si>
    <t>2.13.5</t>
  </si>
  <si>
    <t>2.13.6</t>
  </si>
  <si>
    <t>2.13.7</t>
  </si>
  <si>
    <t>2.13.8</t>
  </si>
  <si>
    <t>2.13.9</t>
  </si>
  <si>
    <t>2.13.10</t>
  </si>
  <si>
    <t>2.13.11</t>
  </si>
  <si>
    <t>2.13.12</t>
  </si>
  <si>
    <t>2.13.13</t>
  </si>
  <si>
    <t>2.13.14</t>
  </si>
  <si>
    <t>2.13.15</t>
  </si>
  <si>
    <t>2.13.16</t>
  </si>
  <si>
    <t>2.13.17</t>
  </si>
  <si>
    <t>2.13.18</t>
  </si>
  <si>
    <t>2.13.19</t>
  </si>
  <si>
    <t>2.13.20</t>
  </si>
  <si>
    <t>2.13.21</t>
  </si>
  <si>
    <t>2.13.22</t>
  </si>
  <si>
    <t>2.13.23</t>
  </si>
  <si>
    <t>2.13.24</t>
  </si>
  <si>
    <t>2.13.25</t>
  </si>
  <si>
    <t>2.13.26</t>
  </si>
  <si>
    <t>2.13.27</t>
  </si>
  <si>
    <t>2.13.28</t>
  </si>
  <si>
    <t>2.13.29</t>
  </si>
  <si>
    <t>2.13.30</t>
  </si>
  <si>
    <t>2.13.31</t>
  </si>
  <si>
    <t>2.13.32</t>
  </si>
  <si>
    <t>2.13.33</t>
  </si>
  <si>
    <t>2.14</t>
  </si>
  <si>
    <t>2.14.1</t>
  </si>
  <si>
    <t>2.14.2</t>
  </si>
  <si>
    <t>2.14.3</t>
  </si>
  <si>
    <t>2.14.4</t>
  </si>
  <si>
    <t>2.14.5</t>
  </si>
  <si>
    <t>2.14.6</t>
  </si>
  <si>
    <t>2.14.7</t>
  </si>
  <si>
    <t>2.14.8</t>
  </si>
  <si>
    <t>2.14.9</t>
  </si>
  <si>
    <t>2.14.10</t>
  </si>
  <si>
    <t>2.14.11</t>
  </si>
  <si>
    <t>2.14.12</t>
  </si>
  <si>
    <t>2.14.13</t>
  </si>
  <si>
    <t>2.14.14</t>
  </si>
  <si>
    <t>2.14.15</t>
  </si>
  <si>
    <t>2.14.16</t>
  </si>
  <si>
    <t>2.14.17</t>
  </si>
  <si>
    <t>2.14.18</t>
  </si>
  <si>
    <t>2.14.19</t>
  </si>
  <si>
    <t>2.14.20</t>
  </si>
  <si>
    <t>2.14.21</t>
  </si>
  <si>
    <t>2.14.22</t>
  </si>
  <si>
    <t>2.14.23</t>
  </si>
  <si>
    <t>2.14.24</t>
  </si>
  <si>
    <t>2.14.25</t>
  </si>
  <si>
    <t>2.14.26</t>
  </si>
  <si>
    <t>2.15</t>
  </si>
  <si>
    <t>2.15.1</t>
  </si>
  <si>
    <t>2.15.2</t>
  </si>
  <si>
    <t>2.15.3</t>
  </si>
  <si>
    <t>2.15.4</t>
  </si>
  <si>
    <t>2.15.5</t>
  </si>
  <si>
    <t>2.15.6</t>
  </si>
  <si>
    <t>2.15.7</t>
  </si>
  <si>
    <t>2.15.8</t>
  </si>
  <si>
    <t>2.15.9</t>
  </si>
  <si>
    <t>2.15.10</t>
  </si>
  <si>
    <t>2.15.11</t>
  </si>
  <si>
    <t>2.15.12</t>
  </si>
  <si>
    <t>2.15.13</t>
  </si>
  <si>
    <t>2.15.14</t>
  </si>
  <si>
    <t>2.15.15</t>
  </si>
  <si>
    <t>2.15.16</t>
  </si>
  <si>
    <t>2.15.17</t>
  </si>
  <si>
    <t>2.15.18</t>
  </si>
  <si>
    <t>2.15.19</t>
  </si>
  <si>
    <t>2.15.20</t>
  </si>
  <si>
    <t>2.15.21</t>
  </si>
  <si>
    <t>2.16</t>
  </si>
  <si>
    <t>2.16.1</t>
  </si>
  <si>
    <t>2.16.2</t>
  </si>
  <si>
    <t>2.16.3</t>
  </si>
  <si>
    <t>2.16.4</t>
  </si>
  <si>
    <t>2.16.5</t>
  </si>
  <si>
    <t>2.16.6</t>
  </si>
  <si>
    <t>2.16.7</t>
  </si>
  <si>
    <t>2.16.8</t>
  </si>
  <si>
    <t>2.16.9</t>
  </si>
  <si>
    <t>2.16.10</t>
  </si>
  <si>
    <t>2.16.11</t>
  </si>
  <si>
    <t>2.16.12</t>
  </si>
  <si>
    <t>2.16.13</t>
  </si>
  <si>
    <t>2.16.14</t>
  </si>
  <si>
    <t>2.16.15</t>
  </si>
  <si>
    <t>2.16.16</t>
  </si>
  <si>
    <t>2.16.17</t>
  </si>
  <si>
    <t>2.16.18</t>
  </si>
  <si>
    <t>2.16.19</t>
  </si>
  <si>
    <t>2.16.20</t>
  </si>
  <si>
    <t>2.17</t>
  </si>
  <si>
    <t>2.17.1</t>
  </si>
  <si>
    <t>2.17.2</t>
  </si>
  <si>
    <t>2.17.3</t>
  </si>
  <si>
    <t>2.17.4</t>
  </si>
  <si>
    <t>2.18</t>
  </si>
  <si>
    <t>2.18.1</t>
  </si>
  <si>
    <t>2.18.2</t>
  </si>
  <si>
    <t>2.18.3</t>
  </si>
  <si>
    <t>2.18.4</t>
  </si>
  <si>
    <t>2.18.5</t>
  </si>
  <si>
    <t>2.18.6</t>
  </si>
  <si>
    <t>2.18.7</t>
  </si>
  <si>
    <t>2.18.8</t>
  </si>
  <si>
    <t>2.18.9</t>
  </si>
  <si>
    <t xml:space="preserve">INFRA-ESTRUTURA </t>
  </si>
  <si>
    <t>4.1.1</t>
  </si>
  <si>
    <t>4.1.2</t>
  </si>
  <si>
    <t>4.2.1</t>
  </si>
  <si>
    <t>4.2.2</t>
  </si>
  <si>
    <t>4.2.3</t>
  </si>
  <si>
    <t>4.2.4</t>
  </si>
  <si>
    <t>5.1.1</t>
  </si>
  <si>
    <t>5.2.1</t>
  </si>
  <si>
    <t>5.2.2</t>
  </si>
  <si>
    <t>5.2.3</t>
  </si>
  <si>
    <t>5.2.4</t>
  </si>
  <si>
    <t>5.2.5</t>
  </si>
  <si>
    <t>5.2.6</t>
  </si>
  <si>
    <t>5.3.1</t>
  </si>
  <si>
    <t>5.3.2</t>
  </si>
  <si>
    <t>Piscina Valor Total (5.0):</t>
  </si>
  <si>
    <t>SubTotal (5.2):</t>
  </si>
  <si>
    <t>SubTotal (5.1):</t>
  </si>
  <si>
    <t>Muro de Arrimo Valor Total(4.0):</t>
  </si>
  <si>
    <t>SubTotal (4.1):</t>
  </si>
  <si>
    <t>Campo de Bocha Valor Total(3.0):</t>
  </si>
  <si>
    <t>SubTotal (3.4):</t>
  </si>
  <si>
    <t>SubTotal (3.3):</t>
  </si>
  <si>
    <t>SubTotal (2.1):</t>
  </si>
  <si>
    <t>SubTotal (2.3):</t>
  </si>
  <si>
    <t>SubTotal (2.4):</t>
  </si>
  <si>
    <t>SubTotal (2.5):</t>
  </si>
  <si>
    <t>SubTotal (2.6):</t>
  </si>
  <si>
    <t>SubTotal (2.7):</t>
  </si>
  <si>
    <t>SubTotal (2.8):</t>
  </si>
  <si>
    <t>SubTotal (2.9):</t>
  </si>
  <si>
    <t>SubTotal (2.10):</t>
  </si>
  <si>
    <t>SubTotal (2.11):</t>
  </si>
  <si>
    <t>SubTotal (2.12):</t>
  </si>
  <si>
    <t>SubTotal (2.13):</t>
  </si>
  <si>
    <t>SubTotal (2.14):</t>
  </si>
  <si>
    <t>SubTotal (2.15):</t>
  </si>
  <si>
    <t>SubTotal (2.16):</t>
  </si>
  <si>
    <t>SubTotal (2.17):</t>
  </si>
  <si>
    <t>SubTotal (2.18):</t>
  </si>
  <si>
    <t>5.3.3</t>
  </si>
  <si>
    <t>5.3.4</t>
  </si>
  <si>
    <t>5.3.5</t>
  </si>
  <si>
    <t>5.3.6</t>
  </si>
  <si>
    <t>5.3.7</t>
  </si>
  <si>
    <t>5.3.8</t>
  </si>
  <si>
    <t>5.3.9</t>
  </si>
  <si>
    <t>5.3.10</t>
  </si>
  <si>
    <t>5.3.11</t>
  </si>
  <si>
    <t>5.3.12</t>
  </si>
  <si>
    <t xml:space="preserve">ALVENARIA </t>
  </si>
  <si>
    <t>3.5.1</t>
  </si>
  <si>
    <t>3.5.2</t>
  </si>
  <si>
    <t>SubTotal (3.5):</t>
  </si>
  <si>
    <t>Blocos pré-moldados de concreto tipo pavi-s ou equivalente, espessura de 6 cm e resistência a compressão mínima de 35MPa, assentados sobre colchão de pó de pedra na espessura de 10 cm</t>
  </si>
  <si>
    <t>Tomada baixa de embutir (1 módulo), 2p+t 20 a, incluindo suporte e placa - fornecimento e instalação. Af_12/2015</t>
  </si>
  <si>
    <t>Trama de aço composta por terças para t. de até 2 águas</t>
  </si>
  <si>
    <t>Massa (Kg)</t>
  </si>
  <si>
    <t>Idem Forro de gesso - Item 2.9.1</t>
  </si>
  <si>
    <t>Idem Reboco - Item 2.10.3</t>
  </si>
  <si>
    <t>CAMPO DE BOCHA</t>
  </si>
  <si>
    <t>MURO DE ARRIMO</t>
  </si>
  <si>
    <t>Forn. preparo e aplicação de concreto Fck = 30 Mpa</t>
  </si>
  <si>
    <t>3.2.7</t>
  </si>
  <si>
    <t>Kg</t>
  </si>
  <si>
    <t>Corrimão, diâmetro externo = 1 1/2, em alumínio</t>
  </si>
  <si>
    <t>Corrimão</t>
  </si>
  <si>
    <t>Plantio de grama esmeralda</t>
  </si>
  <si>
    <t>grama esmeralda</t>
  </si>
  <si>
    <t>F. e Instalação de ACM</t>
  </si>
  <si>
    <t>Tomada baixa de embutir (1 módulo), 2p+t 10 a,</t>
  </si>
  <si>
    <t>Tomada baixa de embutir (1 módulo), 2p+t 20 a,</t>
  </si>
  <si>
    <t>Interruptor de uma tecla paralelo 10A/250V,</t>
  </si>
  <si>
    <t>Tomada média de embutir (2 módulos), 2p+t 10 a,</t>
  </si>
  <si>
    <t>Tomada baixa de embutir (2 módulos), 2p+t 10 a,</t>
  </si>
  <si>
    <t xml:space="preserve">Calha com 6 Tomadas 20A, </t>
  </si>
  <si>
    <t xml:space="preserve">Guia de Cabos Fechado Horizontal Padrão 19" </t>
  </si>
  <si>
    <t xml:space="preserve">Painel de Fechamento Frontal 1 U, </t>
  </si>
  <si>
    <t xml:space="preserve">Patch panel 24 portas, categoria 6 - </t>
  </si>
  <si>
    <t>Switch 24 portas RJ-45 10/100 + 2 10/100/1000,</t>
  </si>
  <si>
    <t xml:space="preserve">Tomada de rede RJ45 - </t>
  </si>
  <si>
    <t>F. e Instalação de Luminária Espeto de Jardim 6W</t>
  </si>
  <si>
    <t>F. e I.Quadro de Distribuição Trif. 70 dijs. - In Barr  225A</t>
  </si>
  <si>
    <t>F. e I.  Refletor Holofote Led Bivolt Branco Frio 30W</t>
  </si>
  <si>
    <t>F. e I.  Luminária tipo Plafon, LED, 30x30 cm, 30W, Branco Frio</t>
  </si>
  <si>
    <t>F. e I.  de Interruptor horário - 120V</t>
  </si>
  <si>
    <t>F. e I.  Pressurizadores de Rede 220V (1/2CV)</t>
  </si>
  <si>
    <t>Und.</t>
  </si>
  <si>
    <t xml:space="preserve">Caixa de passagem 150x150x80mm, chapa 18, </t>
  </si>
  <si>
    <t xml:space="preserve">Caixa de passagem 200x200x100mm, chapa 18, </t>
  </si>
  <si>
    <t>Eletroduto flexível corrugado 3/4"</t>
  </si>
  <si>
    <t>Eletroduto flexível corrugado 1"</t>
  </si>
  <si>
    <t>Eletroduto PEAD, cor preta, diam. 1.1/4"</t>
  </si>
  <si>
    <t>Eletroduto PEAD, cor preta, diam. 3"</t>
  </si>
  <si>
    <t>Mini-Disjuntor monopolar 16 A, curva C - 5KA 220/127VCA</t>
  </si>
  <si>
    <t xml:space="preserve">Mini-Disjuntor monopolar 32 A, curva C - 5KA 220/127VCA </t>
  </si>
  <si>
    <t>Mini-Disjuntor bipolar 16 A, curva C - 5KA 220/127VCA</t>
  </si>
  <si>
    <t>Mini-Disjuntor bipolar 25 A, curva C - 5KA 220/127VCA</t>
  </si>
  <si>
    <t>Dispositivo de proteção contra surto (DPS) bipolar</t>
  </si>
  <si>
    <t>Inter. Diferencial DR 16A a 25A, 30mA, 2 módulos</t>
  </si>
  <si>
    <t>Cabo de cobre flexível isolado, 1,5 mm², anti-chama 450/750 v</t>
  </si>
  <si>
    <t>Cabo de cobre flexível isolado, 2,5 mm², anti-chama 450/750 v</t>
  </si>
  <si>
    <t>Cabo de cobre flexível isolado, 4 mm², anti-chama 450/750 v</t>
  </si>
  <si>
    <t>Cabo de cobre flexível isolado, 10 mm², anti-chama 450/750 v</t>
  </si>
  <si>
    <t>Cabo de cobre flexível isolado, 35 mm², anti-chama 0,6/1,0 kv</t>
  </si>
  <si>
    <t>Cabo de cobre flexível isolado, 70 mm², anti-chama 0,6/1,0 kv</t>
  </si>
  <si>
    <t>Caixa d´água em polietileno, 2000 litros</t>
  </si>
  <si>
    <t>Torneira de boia para caixa d'água, roscável, 1/2"</t>
  </si>
  <si>
    <t xml:space="preserve">Bacia sifonada de louça branca PNE </t>
  </si>
  <si>
    <t>Lavatório de louça branca com coluna suspensa</t>
  </si>
  <si>
    <t xml:space="preserve">Barra de apoio reta em aço inox 304 PNE 80 cm </t>
  </si>
  <si>
    <t xml:space="preserve">Barra de apoio reta em aço inox 304 PNE 40 cm </t>
  </si>
  <si>
    <t>Barra de apoio em "L", em aco inox polido 80 x 80 cm,</t>
  </si>
  <si>
    <t>Bacia sifonada de louça branca com caixa acoplada</t>
  </si>
  <si>
    <t>Cuba louça branca oval, de embutir, Mod. L37</t>
  </si>
  <si>
    <t>Cuba em aço inox nº 02(dim.560x340x150)mm,</t>
  </si>
  <si>
    <t>Tanque em mármore sintético com 2 bojos</t>
  </si>
  <si>
    <t>Chuveiro com desviador flexivel e ducha manual</t>
  </si>
  <si>
    <t>Mictório de aço inox, com 30 cm de largura</t>
  </si>
  <si>
    <t>Bebedouro de aço inox, dim. 0.45x2.75 m</t>
  </si>
  <si>
    <t>Torneira pressão cromada diam. 1/2" para pia</t>
  </si>
  <si>
    <t>Torneira pressão cromada, diam. 1/2" para tanque</t>
  </si>
  <si>
    <t>Torneira para jardim de 3/4"</t>
  </si>
  <si>
    <t>Papeleira de parede em metal cromado sem tampa</t>
  </si>
  <si>
    <t>Divisória de granito com 3 cm de espessura</t>
  </si>
  <si>
    <t xml:space="preserve">Fornecimento e Instalação de Filtro VF1 </t>
  </si>
  <si>
    <t>Assento / Banco - Articulável para banho PNE</t>
  </si>
  <si>
    <t>Escavação e aterro com areia de tubo 100mm</t>
  </si>
  <si>
    <t>Escavação e aterro com areia de tubo 150mm</t>
  </si>
  <si>
    <t xml:space="preserve">Tubo de PVC rígido soldável 40mm (1 1/2"), </t>
  </si>
  <si>
    <t>Tubo de PVC rígido soldável 50mm (2")</t>
  </si>
  <si>
    <t>Tubo de PVC rígido soldável branco75mm (3")</t>
  </si>
  <si>
    <t>Tubo de PVC rígido soldável 100mm (4")</t>
  </si>
  <si>
    <t>Tubo de PVC rígido soldável 150mm (6")</t>
  </si>
  <si>
    <t>Tubo de PVC rígido soldável 25mm (3/4")</t>
  </si>
  <si>
    <t>Tubo de PVC rigido soldável 32mm (1")</t>
  </si>
  <si>
    <t>Tubo de PVC rígido soldável 50mm (11/2")</t>
  </si>
  <si>
    <t xml:space="preserve">Caixa de gordura especial (capacidade: 312 l - </t>
  </si>
  <si>
    <t>Caixas de insp. de alv. dim, 60x60cm e Hmáx = 1m</t>
  </si>
  <si>
    <t>Caixa Sifonada, PVC, DN 150 x 150 x 75 mm</t>
  </si>
  <si>
    <t>Caixa Sifonada, PVC, DN 100 x 100 x 50 mm</t>
  </si>
  <si>
    <t>Caixa de passagem 80x80x80m</t>
  </si>
  <si>
    <t>Ralo Seco, PVC, DN 100 X 40 Mm</t>
  </si>
  <si>
    <t>Registro de gaveta 25mm (1")</t>
  </si>
  <si>
    <t>Registro de gaveta 20mm (3/4")</t>
  </si>
  <si>
    <t>Registro de pressão 20mm (3/4")</t>
  </si>
  <si>
    <t>Registro de Esfera, 25 mm</t>
  </si>
  <si>
    <t xml:space="preserve">Registro de Esfera, DN 50 mm </t>
  </si>
  <si>
    <t>Válvula de retenção 25mm (1")</t>
  </si>
  <si>
    <t xml:space="preserve">Válvula de retenção 20mm (3/4") </t>
  </si>
  <si>
    <t>Adaptador com flange e anel DN 25 mm x 3/4 ,</t>
  </si>
  <si>
    <t>Adaptador com flange e anel DN 32 mm x 1 ,</t>
  </si>
  <si>
    <t>Adaptador com flange e anel DN 50 mm x 1 1/2</t>
  </si>
  <si>
    <t>Adaptador curto com bolsa e rosca DN 25mm x 3/4</t>
  </si>
  <si>
    <t>Adaptador curto com bolsa e rosca DN 32mm x 1</t>
  </si>
  <si>
    <t>Revestimento cerâmico esmaltada extra 60x60 cm</t>
  </si>
  <si>
    <t>Idem Regularização - Item 2.11.1</t>
  </si>
  <si>
    <t>Trama De Madeira Composta Por Terças Para Telhados</t>
  </si>
  <si>
    <t>Cumeeira shed para telha ondulada de fibrocimento</t>
  </si>
  <si>
    <t xml:space="preserve"> Telhamento com telha de aço/alumínio e = 0,5 mm</t>
  </si>
  <si>
    <t>Espelho para banheiros espessura 4 mm</t>
  </si>
  <si>
    <t>PO2</t>
  </si>
  <si>
    <t>3.6</t>
  </si>
  <si>
    <t>3.6.1</t>
  </si>
  <si>
    <t>SubTotal (3.6):</t>
  </si>
  <si>
    <t>2.8.10</t>
  </si>
  <si>
    <t>Padrão de entrada de energia elétrica, trifásico, entrada aérea, a 4 fios, carga instalada em muro de 41001 até 57000W - 220/127V</t>
  </si>
  <si>
    <t>SubTotal - Edificação Principal:</t>
  </si>
  <si>
    <t>Chapisco de argamassa de cimento e areia média ou grossa lavada, no traço 1:3, espessura 5 mm</t>
  </si>
  <si>
    <t>3.7</t>
  </si>
  <si>
    <t>3.7.1</t>
  </si>
  <si>
    <t>SubTotal (5.3):</t>
  </si>
  <si>
    <t>Ver projeto estrutural.</t>
  </si>
  <si>
    <t>Concreto magro para lastro</t>
  </si>
  <si>
    <t>Ver Projeto Estrutural</t>
  </si>
  <si>
    <t>Total Alvenaria (m²):</t>
  </si>
  <si>
    <t>Idem item 2.8.1</t>
  </si>
  <si>
    <t>Idem item 2.4.2 (alvenaria) x 2 faces</t>
  </si>
  <si>
    <t>Aço 12.5 mm (ver projeto estrutural)</t>
  </si>
  <si>
    <t>Total (Kg):</t>
  </si>
  <si>
    <t>Aço 6.3 mm (ver projeto estrutural)</t>
  </si>
  <si>
    <t>Aço 10.0 mm (ver projeto estrutural)</t>
  </si>
  <si>
    <t>Aço 5.0 mm (ver projeto estrutural)</t>
  </si>
  <si>
    <t>Total Avenaria (m²):</t>
  </si>
  <si>
    <t>Total Área (m²)</t>
  </si>
  <si>
    <t>Idem item 3.4.1 (alvenaria) x 2 faces</t>
  </si>
  <si>
    <t>Idem 3.5.1 (chapisco)</t>
  </si>
  <si>
    <t>Limpeza geral da Obra</t>
  </si>
  <si>
    <t>Aço 8.0 mm (ver projeto estrutural)</t>
  </si>
  <si>
    <t>Altura (m)</t>
  </si>
  <si>
    <t>Parede 1</t>
  </si>
  <si>
    <t>Parede 2</t>
  </si>
  <si>
    <t>Parede 3</t>
  </si>
  <si>
    <t>Parede 4</t>
  </si>
  <si>
    <t>Parede 5</t>
  </si>
  <si>
    <t>Piso</t>
  </si>
  <si>
    <t>Demãos</t>
  </si>
  <si>
    <t>Total (m²)</t>
  </si>
  <si>
    <t>Telhamento com telha ondulada de fibrocimento e = 6 mm</t>
  </si>
  <si>
    <t xml:space="preserve">Ver Planta de Cobertura           Área Cad (m²) </t>
  </si>
  <si>
    <t>Cisterna de polietileno de 5000L</t>
  </si>
  <si>
    <t>Idem item 3.5.1</t>
  </si>
  <si>
    <t xml:space="preserve">Ver Planta de Cobertura          Área Cad (m²) </t>
  </si>
  <si>
    <t>Reaterro manual de valas com compactação mecanizada. AF_04/216</t>
  </si>
  <si>
    <t>Opção de fazer um aterro com reaproveitamento de materia, prefeitura cedendo o material para a empresa. Item 030210 - Valor R$ 27,97</t>
  </si>
  <si>
    <t>Alvenaria de vedação de blocos cerâmicos furados na vertical de 14x19x39 cm (espessura 14 cm) e argamassa de assentamento com preparo em betoneira. AF_12/2021</t>
  </si>
  <si>
    <t>Marco de madeira de lei de 1ª (Peroba, Ipê, Angelim Pedra ou equivalente) com 15x3 cm de batente, nas dimensões de 0.80 x 2.10 m</t>
  </si>
  <si>
    <t>Porta em madeira de lei tipo angelim pedra ou equiv.c/enchimento em madeira 1a.qualidade esp. 30mm p/ pintura, inclusive alizares, dobradiças e fechadura externa em latão cromado LaFonte ou equiv., exclusive marco, nas dim.: 0.80 x 2.10 m</t>
  </si>
  <si>
    <t>Forro em placas de gesso, para ambientes comerciais. AF_05/2017_PS</t>
  </si>
  <si>
    <t>Chapim (rufo capa) em aço galvanizado, corte 33. AF_11/2020</t>
  </si>
  <si>
    <t>Impermeabilização de superfície com manta asfáltica, uma camada, inclusive aplicação de primer asfáltico, e=3mm. AF_06/2018</t>
  </si>
  <si>
    <t>Telhamento com telha de aço/alumínio e = 0,5 mm, com até 2 águas, incluso içamento AF_07/2019</t>
  </si>
  <si>
    <t>Trama de aço composta por terças para telhados de até 2 águas para telha ondulada de fibrocimento, metálica, plástica ou termoacústica, incluso transporte vertical (em kg). AF_07/2019</t>
  </si>
  <si>
    <t xml:space="preserve">Emboço de argamassa de cimento, cal hidratada CH1 e areia média ou grossa lavada no traço 1:0.5:6, espessura 20 mm  </t>
  </si>
  <si>
    <t>Cerâmica 10 x 10 cm, marcas de referência Eliane, Cecrisa ou Portobello, nas cores branco ou areia, com rejunte esp. 0.5 cm, empregando argamassa colante</t>
  </si>
  <si>
    <t>Aplicação manual de pintura com tinta látex acrílica em paredes, duas demãos. AF_06/2014</t>
  </si>
  <si>
    <t>Aplicação manual de pintura com tinta látex acrílica em teto, duas demãos. AF_06/2014</t>
  </si>
  <si>
    <t>Pintura verniz (incolor) alquídico em madeira, uso interno e externo, 2 demãos. AF_01/2021</t>
  </si>
  <si>
    <t>3.7.2</t>
  </si>
  <si>
    <t>3.8</t>
  </si>
  <si>
    <t>3.8.1</t>
  </si>
  <si>
    <t>Revestimento cerâmico para paredes externas em pastilhas de porcelana 5 x 5 cm (placas de 30 x 30 cm), alinhadas a prumo, aplicado em panos com vãos. AF_06/2014</t>
  </si>
  <si>
    <t>Corrimão dupla altura em aço inox diam 1 1/2</t>
  </si>
  <si>
    <t>C4646</t>
  </si>
  <si>
    <t xml:space="preserve">Emboço de argamassa de cimento, cal hidratada CH1 e areia média ou grossa lavada no traço 1:0.5:6, espessura 20 mm, com impermeabilizante para revestimentos </t>
  </si>
  <si>
    <t>Idem Emboço - Item 5.3.1</t>
  </si>
  <si>
    <t>Revestimento cerâmico para paredes externas em pastilhas de porcelana 5 x 5 cm</t>
  </si>
  <si>
    <t>5.3.13</t>
  </si>
  <si>
    <t>Composição 01</t>
  </si>
  <si>
    <r>
      <t>Data Base:</t>
    </r>
    <r>
      <rPr>
        <sz val="11"/>
        <color theme="1"/>
        <rFont val="Calibri"/>
        <family val="2"/>
        <scheme val="minor"/>
      </rPr>
      <t> Novembro/2022</t>
    </r>
  </si>
  <si>
    <t>020580</t>
  </si>
  <si>
    <t>Caixa sifonada, pvc, dn 150 x 185 x 75 mm, junta elástica, fornecida e instalada em ramal de descarga ou em ramal de esgoto sanitário. AF_08/2022</t>
  </si>
  <si>
    <t>Composição 11</t>
  </si>
  <si>
    <t>COMPOSIÇÃO 11</t>
  </si>
  <si>
    <t>24/022023</t>
  </si>
  <si>
    <t>12 MESES DE CONTRATO</t>
  </si>
  <si>
    <t xml:space="preserve"> ( 3x2x4x12)= 288 horas no contrato</t>
  </si>
  <si>
    <t>Mês 12</t>
  </si>
  <si>
    <t>ALVENARIA</t>
  </si>
  <si>
    <t>SubTotal (6.0):</t>
  </si>
  <si>
    <t>Luminar Material Elétrico e Iluminação -                 CNPJ: 02.569.400/0001-49</t>
  </si>
  <si>
    <t>Luminar Material Elétrico e Iluminação -                 CNPJ: 02.569.400/0001-50</t>
  </si>
  <si>
    <t>Luminar Material Elétrico e Iluminação -                 CNPJ: 02.569.400/0001-51</t>
  </si>
  <si>
    <t xml:space="preserve">Nivaldo Eletrificações   - Vila pavão       </t>
  </si>
  <si>
    <t>Expresso CNPJ: 07502411/0001-24</t>
  </si>
  <si>
    <t>3D Placas CNPJ: 35.461.671/0001-34</t>
  </si>
  <si>
    <t>Mantena Placas CNPJ: 45.187.794000182</t>
  </si>
  <si>
    <t>Luminaria Espeto de Jardim 5W/6W</t>
  </si>
  <si>
    <t>Luminária tipo Plafon, LED, 30x30 cm, 24W/30W, Branco Frio</t>
  </si>
  <si>
    <t>Escavação manual em material de 1a. Categoria 1,50 m</t>
  </si>
  <si>
    <t>Aterro manual para regularização do terreno em areia</t>
  </si>
  <si>
    <t>Alvenaria de blocos cerâmicos 14x19x39 cm</t>
  </si>
  <si>
    <t>Mureta em alv. de blocos cer. 10x20x20cmm, h=0.60cm</t>
  </si>
  <si>
    <t>Marco de madeira de lei de 1ª - 0,80 x 2,10</t>
  </si>
  <si>
    <t>Porta em madeira de lei de 1ª - 0,80 x 2,10</t>
  </si>
  <si>
    <t xml:space="preserve">Ver Planta de Cobertura Área Cad (m²) </t>
  </si>
  <si>
    <t xml:space="preserve">Ver Planta de Cobertura Área Cad (m) </t>
  </si>
  <si>
    <t>Rufo de chapa de alumínio esp. 0.5mm, larg. de 30cm</t>
  </si>
  <si>
    <t>Chapim (rufo capa) em aço galvanizado, corte 33.</t>
  </si>
  <si>
    <t>Impermeabilização de superfície com manta asfáltica</t>
  </si>
  <si>
    <t>Forro em placas de gesso, para ambientes comerciais</t>
  </si>
  <si>
    <t>Cerâmica, marcas de referência Eliane, Cecrisa ou Portobello</t>
  </si>
  <si>
    <t xml:space="preserve">Peitoril de granito cinza polido, 15 cm, </t>
  </si>
  <si>
    <t xml:space="preserve">Calçada de concreto fck=15 MP, camurçado </t>
  </si>
  <si>
    <t>Adaptador curto c/ bolsa e rosca DN 50mm x 1.1/2</t>
  </si>
  <si>
    <t>Torneira pressão cromada diâm. 1/2" lavatório</t>
  </si>
  <si>
    <t xml:space="preserve">Caixa de embutir marca de ref. Tigreflex, 4x4" </t>
  </si>
  <si>
    <t xml:space="preserve">Cx de passagem alv. de blocos cer. 10x20x20cm, </t>
  </si>
  <si>
    <t xml:space="preserve">Disjuntor C. em cx moldada tripolar 200 A, 50KA 220/240V </t>
  </si>
  <si>
    <t>Bandeja Deslizante 1 U x 500mm carga máx. 20kg,</t>
  </si>
  <si>
    <t xml:space="preserve">Forn. e ins. Mini Rack Parede Padrão 19" - 12 U´s x 570mm </t>
  </si>
  <si>
    <t xml:space="preserve">Emassamento de paredes e forros, com duas demãos de massa acrílica, </t>
  </si>
  <si>
    <t>pintura com tinta látex acrílica em paredes, duas demãos</t>
  </si>
  <si>
    <t>pintura com tinta látex acrílica em teto, duas demãos</t>
  </si>
  <si>
    <t>verniz madeira, uso interno e externo, 2 demãos</t>
  </si>
  <si>
    <t>Banco de concreto armado com apoios de alvenaria</t>
  </si>
  <si>
    <t>Banco de concreto com tampo de 40x40x5 cm</t>
  </si>
  <si>
    <t>Mesa de concreto com tampo de 60x60x5 cm,</t>
  </si>
  <si>
    <t>Corrimão simples, diâmetro externo = 1 1/2, em alumínio. AF_04/2019_PS</t>
  </si>
  <si>
    <t>Reaterro manual de valas com compactação mecanizada</t>
  </si>
  <si>
    <t>Escavação manual, até 1.50 m de profundidade</t>
  </si>
  <si>
    <t>3.2.8</t>
  </si>
  <si>
    <t>Alvenaria de vedação de blocos cerâmicos  9x19x39 cm</t>
  </si>
  <si>
    <t>Massa única ( Reboco tipo paulista)</t>
  </si>
  <si>
    <t>GRAZIANI SARDE</t>
  </si>
  <si>
    <t>Engenheiro Civil - CREA-ES 11150/D</t>
  </si>
  <si>
    <t>11150/D - ES</t>
  </si>
  <si>
    <t>Sem Desoneração</t>
  </si>
  <si>
    <t>Riscos, Seguros e Garantias Contratuais - R+S+G</t>
  </si>
  <si>
    <t>Addministração Local - AL</t>
  </si>
  <si>
    <t>ISS</t>
  </si>
  <si>
    <t>BDI = [(1+(AC+S+R+G+DF+L+B+AL))/(1-I)-1]x100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</si>
</sst>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quot;R$&quot;\ * #,##0.00_-;\-&quot;R$&quot;\ * #,##0.00_-;_-&quot;R$&quot;\ * &quot;-&quot;??_-;_-@_-"/>
    <numFmt numFmtId="43" formatCode="_-* #,##0.00_-;\-* #,##0.00_-;_-* &quot;-&quot;??_-;_-@_-"/>
    <numFmt numFmtId="164" formatCode="_-[$R$-416]\ * #,##0.00_-;\-[$R$-416]\ * #,##0.00_-;_-[$R$-416]\ * &quot;-&quot;??_-;_-@_-"/>
    <numFmt numFmtId="165" formatCode="_(&quot;R$&quot;* #,##0.00_);_(&quot;R$&quot;* \(#,##0.00\);_(&quot;R$&quot;* &quot;-&quot;??_);_(@_)"/>
    <numFmt numFmtId="166" formatCode="[$R$-416]\ #,##0.00;\-[$R$-416]\ #,##0.00"/>
    <numFmt numFmtId="167" formatCode="_(&quot;R$ &quot;* #,##0.00_);_(&quot;R$ &quot;* \(#,##0.00\);_(&quot;R$ &quot;* &quot;-&quot;??_);_(@_)"/>
    <numFmt numFmtId="168" formatCode="_(* #,##0.00_);_(* \(#,##0.00\);_(* &quot;-&quot;??_);_(@_)"/>
    <numFmt numFmtId="169" formatCode="0.0000"/>
    <numFmt numFmtId="170" formatCode="0.0%"/>
    <numFmt numFmtId="171" formatCode="&quot;R$&quot;\ #,##0.00"/>
  </numFmts>
  <fonts count="58" x14ac:knownFonts="1">
    <font>
      <sz val="11"/>
      <color theme="1"/>
      <name val="Calibri"/>
      <family val="2"/>
      <scheme val="minor"/>
    </font>
    <font>
      <sz val="11"/>
      <color theme="1"/>
      <name val="Calibri"/>
      <family val="2"/>
      <scheme val="minor"/>
    </font>
    <font>
      <sz val="11"/>
      <name val="Arial"/>
      <family val="2"/>
    </font>
    <font>
      <b/>
      <sz val="11"/>
      <name val="Arial"/>
      <family val="2"/>
    </font>
    <font>
      <sz val="10"/>
      <name val="Arial"/>
      <family val="2"/>
    </font>
    <font>
      <sz val="11"/>
      <color theme="1"/>
      <name val="Arial"/>
      <family val="2"/>
    </font>
    <font>
      <b/>
      <sz val="11"/>
      <color theme="1"/>
      <name val="Arial"/>
      <family val="2"/>
    </font>
    <font>
      <b/>
      <sz val="10"/>
      <name val="Arial"/>
      <family val="2"/>
    </font>
    <font>
      <b/>
      <sz val="9"/>
      <name val="Arial"/>
      <family val="2"/>
    </font>
    <font>
      <sz val="9"/>
      <name val="Arial"/>
      <family val="2"/>
    </font>
    <font>
      <b/>
      <sz val="10"/>
      <name val="Calibri"/>
      <family val="2"/>
      <scheme val="minor"/>
    </font>
    <font>
      <sz val="10"/>
      <color theme="1"/>
      <name val="Calibri"/>
      <family val="2"/>
      <scheme val="minor"/>
    </font>
    <font>
      <sz val="10"/>
      <name val="Calibri"/>
      <family val="2"/>
      <scheme val="minor"/>
    </font>
    <font>
      <sz val="10"/>
      <color rgb="FFFF0000"/>
      <name val="Calibri"/>
      <family val="2"/>
      <scheme val="minor"/>
    </font>
    <font>
      <b/>
      <sz val="10"/>
      <color theme="1"/>
      <name val="Calibri"/>
      <family val="2"/>
      <scheme val="minor"/>
    </font>
    <font>
      <b/>
      <sz val="11"/>
      <color indexed="8"/>
      <name val="Arial"/>
      <family val="2"/>
    </font>
    <font>
      <sz val="8"/>
      <name val="Calibri"/>
      <family val="2"/>
      <scheme val="minor"/>
    </font>
    <font>
      <b/>
      <sz val="11"/>
      <color theme="1"/>
      <name val="Calibri"/>
      <family val="2"/>
      <scheme val="minor"/>
    </font>
    <font>
      <sz val="11"/>
      <color indexed="8"/>
      <name val="Arial"/>
      <family val="2"/>
    </font>
    <font>
      <b/>
      <sz val="16"/>
      <name val="Arial"/>
      <family val="2"/>
    </font>
    <font>
      <sz val="11"/>
      <color rgb="FF000000"/>
      <name val="Arial"/>
      <family val="2"/>
    </font>
    <font>
      <b/>
      <sz val="10"/>
      <color theme="1"/>
      <name val="Arial"/>
      <family val="2"/>
    </font>
    <font>
      <sz val="10"/>
      <color theme="1"/>
      <name val="Arial"/>
      <family val="2"/>
    </font>
    <font>
      <b/>
      <sz val="10"/>
      <color indexed="8"/>
      <name val="Arial"/>
      <family val="2"/>
    </font>
    <font>
      <b/>
      <sz val="12"/>
      <color indexed="8"/>
      <name val="Arial"/>
      <family val="2"/>
    </font>
    <font>
      <sz val="12"/>
      <color indexed="8"/>
      <name val="Arial"/>
      <family val="2"/>
    </font>
    <font>
      <sz val="10"/>
      <color indexed="8"/>
      <name val="Arial"/>
      <family val="2"/>
    </font>
    <font>
      <sz val="8"/>
      <color indexed="8"/>
      <name val="Arial"/>
      <family val="2"/>
    </font>
    <font>
      <sz val="3"/>
      <name val="Arial"/>
      <family val="2"/>
    </font>
    <font>
      <b/>
      <sz val="3"/>
      <name val="Arial"/>
      <family val="2"/>
    </font>
    <font>
      <i/>
      <sz val="10"/>
      <name val="Arial"/>
      <family val="2"/>
    </font>
    <font>
      <u/>
      <sz val="10"/>
      <name val="Arial"/>
      <family val="2"/>
    </font>
    <font>
      <b/>
      <i/>
      <sz val="14"/>
      <name val="Arial"/>
      <family val="2"/>
    </font>
    <font>
      <sz val="11"/>
      <color rgb="FF000000"/>
      <name val="Calibri"/>
      <family val="2"/>
      <charset val="204"/>
    </font>
    <font>
      <b/>
      <sz val="10"/>
      <color indexed="10"/>
      <name val="Arial"/>
      <family val="2"/>
    </font>
    <font>
      <sz val="10"/>
      <color indexed="8"/>
      <name val="Calibri"/>
      <family val="2"/>
    </font>
    <font>
      <sz val="8"/>
      <name val="Arial"/>
      <family val="2"/>
    </font>
    <font>
      <sz val="9"/>
      <color indexed="81"/>
      <name val="Segoe UI"/>
      <family val="2"/>
    </font>
    <font>
      <b/>
      <sz val="9"/>
      <color indexed="81"/>
      <name val="Tahoma"/>
      <family val="2"/>
    </font>
    <font>
      <sz val="9"/>
      <color indexed="81"/>
      <name val="Tahoma"/>
      <family val="2"/>
    </font>
    <font>
      <sz val="10"/>
      <color indexed="81"/>
      <name val="Tahoma"/>
      <family val="2"/>
    </font>
    <font>
      <b/>
      <sz val="10"/>
      <color indexed="81"/>
      <name val="Tahoma"/>
      <family val="2"/>
    </font>
    <font>
      <b/>
      <sz val="14"/>
      <color indexed="8"/>
      <name val="Arial"/>
      <family val="2"/>
    </font>
    <font>
      <b/>
      <sz val="20"/>
      <color theme="1"/>
      <name val="Arial"/>
      <family val="2"/>
    </font>
    <font>
      <b/>
      <sz val="14"/>
      <color theme="1"/>
      <name val="Arial"/>
      <family val="2"/>
    </font>
    <font>
      <sz val="12"/>
      <color theme="1"/>
      <name val="Arial"/>
      <family val="2"/>
    </font>
    <font>
      <sz val="12"/>
      <name val="Arial"/>
      <family val="2"/>
    </font>
    <font>
      <b/>
      <sz val="12"/>
      <color theme="1"/>
      <name val="Arial"/>
      <family val="2"/>
    </font>
    <font>
      <sz val="10"/>
      <color rgb="FFFF0000"/>
      <name val="Arial"/>
      <family val="2"/>
    </font>
    <font>
      <b/>
      <sz val="12"/>
      <name val="Arial"/>
      <family val="2"/>
    </font>
    <font>
      <i/>
      <sz val="12"/>
      <name val="Arial"/>
      <family val="2"/>
    </font>
    <font>
      <b/>
      <i/>
      <sz val="12"/>
      <name val="Arial"/>
      <family val="2"/>
    </font>
    <font>
      <b/>
      <i/>
      <sz val="12"/>
      <color theme="1"/>
      <name val="Arial"/>
      <family val="2"/>
    </font>
    <font>
      <sz val="12"/>
      <color rgb="FF000000"/>
      <name val="Arial"/>
      <family val="2"/>
    </font>
    <font>
      <sz val="12"/>
      <color theme="0"/>
      <name val="Arial"/>
      <family val="2"/>
    </font>
    <font>
      <b/>
      <i/>
      <sz val="26"/>
      <name val="Calibri"/>
      <family val="2"/>
      <scheme val="minor"/>
    </font>
    <font>
      <sz val="16"/>
      <name val="Arial"/>
      <family val="2"/>
    </font>
    <font>
      <sz val="18"/>
      <name val="Arial"/>
      <family val="2"/>
    </font>
  </fonts>
  <fills count="13">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CFCFCF"/>
        <bgColor indexed="64"/>
      </patternFill>
    </fill>
    <fill>
      <patternFill patternType="solid">
        <fgColor indexed="26"/>
        <bgColor indexed="64"/>
      </patternFill>
    </fill>
    <fill>
      <patternFill patternType="solid">
        <fgColor indexed="55"/>
        <bgColor indexed="64"/>
      </patternFill>
    </fill>
    <fill>
      <patternFill patternType="solid">
        <fgColor rgb="FF92D050"/>
        <bgColor indexed="64"/>
      </patternFill>
    </fill>
    <fill>
      <patternFill patternType="solid">
        <fgColor theme="0" tint="-4.9989318521683403E-2"/>
        <bgColor indexed="64"/>
      </patternFill>
    </fill>
    <fill>
      <patternFill patternType="solid">
        <fgColor rgb="FFFFFFCC"/>
        <bgColor rgb="FF000000"/>
      </patternFill>
    </fill>
    <fill>
      <patternFill patternType="solid">
        <fgColor rgb="FF969696"/>
        <bgColor rgb="FF000000"/>
      </patternFill>
    </fill>
  </fills>
  <borders count="7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diagonal/>
    </border>
    <border>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bottom/>
      <diagonal/>
    </border>
    <border>
      <left style="medium">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right style="thin">
        <color indexed="64"/>
      </right>
      <top style="medium">
        <color indexed="64"/>
      </top>
      <bottom style="medium">
        <color indexed="64"/>
      </bottom>
      <diagonal/>
    </border>
    <border>
      <left style="thin">
        <color indexed="64"/>
      </left>
      <right style="thin">
        <color indexed="64"/>
      </right>
      <top/>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bottom style="thin">
        <color indexed="64"/>
      </bottom>
      <diagonal/>
    </border>
  </borders>
  <cellStyleXfs count="13">
    <xf numFmtId="0" fontId="0" fillId="0" borderId="0"/>
    <xf numFmtId="43" fontId="1" fillId="0" borderId="0" applyFont="0" applyFill="0" applyBorder="0" applyAlignment="0" applyProtection="0"/>
    <xf numFmtId="44" fontId="1" fillId="0" borderId="0" applyFont="0" applyFill="0" applyBorder="0" applyAlignment="0" applyProtection="0"/>
    <xf numFmtId="165" fontId="4" fillId="0" borderId="0" applyFont="0" applyFill="0" applyBorder="0" applyAlignment="0" applyProtection="0"/>
    <xf numFmtId="0" fontId="4" fillId="0" borderId="0"/>
    <xf numFmtId="43" fontId="4" fillId="0" borderId="0" applyFont="0" applyFill="0" applyBorder="0" applyAlignment="0" applyProtection="0"/>
    <xf numFmtId="167" fontId="4" fillId="0" borderId="0" applyFont="0" applyFill="0" applyBorder="0" applyAlignment="0" applyProtection="0"/>
    <xf numFmtId="9" fontId="1" fillId="0" borderId="0" applyFont="0" applyFill="0" applyBorder="0" applyAlignment="0" applyProtection="0"/>
    <xf numFmtId="0" fontId="20" fillId="0" borderId="0"/>
    <xf numFmtId="168" fontId="18" fillId="0" borderId="0" applyFont="0" applyFill="0" applyBorder="0" applyAlignment="0" applyProtection="0"/>
    <xf numFmtId="0" fontId="4" fillId="0" borderId="0"/>
    <xf numFmtId="0" fontId="4" fillId="0" borderId="0"/>
    <xf numFmtId="9" fontId="33" fillId="0" borderId="0" applyFont="0" applyFill="0" applyBorder="0" applyAlignment="0" applyProtection="0"/>
  </cellStyleXfs>
  <cellXfs count="685">
    <xf numFmtId="0" fontId="0" fillId="0" borderId="0" xfId="0"/>
    <xf numFmtId="0" fontId="2" fillId="0" borderId="0" xfId="0" applyFont="1" applyAlignment="1">
      <alignment vertical="center"/>
    </xf>
    <xf numFmtId="0" fontId="3" fillId="4" borderId="21" xfId="0" applyFont="1" applyFill="1" applyBorder="1" applyAlignment="1">
      <alignment horizontal="center" vertical="center" wrapText="1"/>
    </xf>
    <xf numFmtId="43" fontId="2" fillId="0" borderId="0" xfId="1" applyFont="1" applyFill="1" applyAlignment="1">
      <alignment vertical="center"/>
    </xf>
    <xf numFmtId="0" fontId="0" fillId="0" borderId="0" xfId="0" applyAlignment="1">
      <alignment wrapText="1"/>
    </xf>
    <xf numFmtId="0" fontId="11" fillId="0" borderId="21" xfId="0" applyFont="1" applyBorder="1" applyAlignment="1">
      <alignment wrapText="1"/>
    </xf>
    <xf numFmtId="0" fontId="11" fillId="0" borderId="0" xfId="0" applyFont="1" applyAlignment="1">
      <alignment wrapText="1"/>
    </xf>
    <xf numFmtId="0" fontId="11" fillId="0" borderId="21" xfId="0" applyFont="1" applyBorder="1" applyAlignment="1">
      <alignment horizontal="center" wrapText="1"/>
    </xf>
    <xf numFmtId="0" fontId="12" fillId="0" borderId="21" xfId="0" applyFont="1" applyBorder="1" applyAlignment="1">
      <alignment wrapText="1"/>
    </xf>
    <xf numFmtId="0" fontId="12" fillId="0" borderId="21" xfId="0" applyFont="1" applyBorder="1" applyAlignment="1">
      <alignment horizontal="center" vertical="center" wrapText="1"/>
    </xf>
    <xf numFmtId="14" fontId="11" fillId="0" borderId="21" xfId="0" applyNumberFormat="1" applyFont="1" applyBorder="1" applyAlignment="1">
      <alignment vertical="center" wrapText="1"/>
    </xf>
    <xf numFmtId="0" fontId="13" fillId="0" borderId="21" xfId="0" applyFont="1" applyBorder="1" applyAlignment="1">
      <alignment horizontal="center" wrapText="1"/>
    </xf>
    <xf numFmtId="0" fontId="14" fillId="0" borderId="21" xfId="0" applyFont="1" applyBorder="1" applyAlignment="1">
      <alignment horizontal="center" vertical="center" wrapText="1"/>
    </xf>
    <xf numFmtId="0" fontId="10" fillId="0" borderId="21" xfId="0" applyFont="1" applyBorder="1" applyAlignment="1">
      <alignment horizontal="center" vertical="center" wrapText="1"/>
    </xf>
    <xf numFmtId="0" fontId="4" fillId="0" borderId="0" xfId="0" applyFont="1" applyAlignment="1">
      <alignment wrapText="1"/>
    </xf>
    <xf numFmtId="0" fontId="12" fillId="0" borderId="21" xfId="0" applyFont="1" applyBorder="1" applyAlignment="1">
      <alignment horizontal="center" wrapText="1"/>
    </xf>
    <xf numFmtId="0" fontId="14" fillId="0" borderId="21" xfId="0" applyFont="1" applyBorder="1" applyAlignment="1">
      <alignment wrapText="1"/>
    </xf>
    <xf numFmtId="10" fontId="11" fillId="0" borderId="21" xfId="0" applyNumberFormat="1" applyFont="1" applyBorder="1" applyAlignment="1">
      <alignment wrapText="1"/>
    </xf>
    <xf numFmtId="0" fontId="10" fillId="0" borderId="21" xfId="0" applyFont="1" applyBorder="1" applyAlignment="1">
      <alignment wrapText="1"/>
    </xf>
    <xf numFmtId="0" fontId="0" fillId="0" borderId="0" xfId="0" applyAlignment="1">
      <alignment horizontal="center" wrapText="1"/>
    </xf>
    <xf numFmtId="0" fontId="3" fillId="5" borderId="21" xfId="0" applyFont="1" applyFill="1" applyBorder="1" applyAlignment="1">
      <alignment horizontal="center" vertical="center" wrapText="1"/>
    </xf>
    <xf numFmtId="0" fontId="5" fillId="0" borderId="0" xfId="0" applyFont="1" applyAlignment="1">
      <alignment vertical="center"/>
    </xf>
    <xf numFmtId="0" fontId="5" fillId="0" borderId="11" xfId="0" applyFont="1" applyBorder="1" applyAlignment="1">
      <alignment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2" fontId="2" fillId="0" borderId="0" xfId="1" applyNumberFormat="1" applyFont="1" applyFill="1" applyBorder="1" applyAlignment="1">
      <alignment horizontal="center" vertical="center"/>
    </xf>
    <xf numFmtId="2" fontId="5" fillId="0" borderId="0" xfId="0" applyNumberFormat="1" applyFont="1" applyAlignment="1">
      <alignment horizontal="center" vertical="center"/>
    </xf>
    <xf numFmtId="2" fontId="6" fillId="0" borderId="0" xfId="0" applyNumberFormat="1" applyFont="1" applyAlignment="1">
      <alignment horizontal="center" vertical="center"/>
    </xf>
    <xf numFmtId="2" fontId="5" fillId="0" borderId="0" xfId="0" applyNumberFormat="1" applyFont="1" applyAlignment="1">
      <alignment vertical="center"/>
    </xf>
    <xf numFmtId="4" fontId="2" fillId="0" borderId="0" xfId="1" applyNumberFormat="1" applyFont="1" applyFill="1" applyBorder="1" applyAlignment="1">
      <alignment horizontal="center" vertical="center"/>
    </xf>
    <xf numFmtId="4" fontId="6" fillId="0" borderId="11" xfId="0" applyNumberFormat="1" applyFont="1" applyBorder="1" applyAlignment="1">
      <alignment horizontal="center" vertical="center"/>
    </xf>
    <xf numFmtId="0" fontId="2" fillId="0" borderId="11" xfId="0" applyFont="1" applyBorder="1" applyAlignment="1">
      <alignment vertical="center"/>
    </xf>
    <xf numFmtId="2" fontId="6" fillId="0" borderId="11" xfId="0" applyNumberFormat="1" applyFont="1" applyBorder="1" applyAlignment="1">
      <alignment horizontal="center" vertical="center"/>
    </xf>
    <xf numFmtId="0" fontId="17" fillId="6" borderId="41" xfId="0" applyFont="1" applyFill="1" applyBorder="1" applyAlignment="1">
      <alignment wrapText="1"/>
    </xf>
    <xf numFmtId="0" fontId="17" fillId="6" borderId="41" xfId="0" applyFont="1" applyFill="1" applyBorder="1" applyAlignment="1">
      <alignment horizontal="center" wrapText="1"/>
    </xf>
    <xf numFmtId="0" fontId="17" fillId="6" borderId="41" xfId="0" applyFont="1" applyFill="1" applyBorder="1" applyAlignment="1">
      <alignment horizontal="right" wrapText="1"/>
    </xf>
    <xf numFmtId="0" fontId="0" fillId="0" borderId="41" xfId="0" applyBorder="1" applyAlignment="1">
      <alignment horizontal="left" vertical="top" wrapText="1"/>
    </xf>
    <xf numFmtId="0" fontId="0" fillId="0" borderId="41" xfId="0" applyBorder="1" applyAlignment="1">
      <alignment horizontal="center" vertical="top" wrapText="1"/>
    </xf>
    <xf numFmtId="0" fontId="0" fillId="0" borderId="41" xfId="0" applyBorder="1" applyAlignment="1">
      <alignment horizontal="right" vertical="top" wrapText="1"/>
    </xf>
    <xf numFmtId="0" fontId="17" fillId="0" borderId="41" xfId="0" applyFont="1" applyBorder="1" applyAlignment="1">
      <alignment horizontal="right" wrapText="1"/>
    </xf>
    <xf numFmtId="0" fontId="0" fillId="0" borderId="41" xfId="0" applyBorder="1" applyAlignment="1">
      <alignment horizontal="right" wrapText="1"/>
    </xf>
    <xf numFmtId="0" fontId="0" fillId="0" borderId="42" xfId="0" applyBorder="1" applyAlignment="1">
      <alignment horizontal="left" vertical="top" wrapText="1"/>
    </xf>
    <xf numFmtId="0" fontId="0" fillId="0" borderId="43" xfId="0" applyBorder="1" applyAlignment="1">
      <alignment horizontal="center" vertical="top" wrapText="1"/>
    </xf>
    <xf numFmtId="0" fontId="0" fillId="0" borderId="43" xfId="0" applyBorder="1" applyAlignment="1">
      <alignment horizontal="right" vertical="top" wrapText="1"/>
    </xf>
    <xf numFmtId="0" fontId="0" fillId="0" borderId="44" xfId="0" applyBorder="1" applyAlignment="1">
      <alignment horizontal="right" vertical="top" wrapText="1"/>
    </xf>
    <xf numFmtId="2" fontId="17" fillId="0" borderId="41" xfId="0" applyNumberFormat="1" applyFont="1" applyBorder="1" applyAlignment="1">
      <alignment horizontal="right" wrapText="1"/>
    </xf>
    <xf numFmtId="0" fontId="12" fillId="0" borderId="21" xfId="0" applyFont="1" applyBorder="1" applyAlignment="1">
      <alignment horizontal="left" wrapText="1"/>
    </xf>
    <xf numFmtId="44" fontId="11" fillId="0" borderId="21" xfId="0" applyNumberFormat="1" applyFont="1" applyBorder="1" applyAlignment="1">
      <alignment wrapText="1"/>
    </xf>
    <xf numFmtId="44" fontId="11" fillId="0" borderId="21" xfId="1" applyNumberFormat="1" applyFont="1" applyBorder="1" applyAlignment="1">
      <alignment wrapText="1"/>
    </xf>
    <xf numFmtId="2" fontId="11" fillId="0" borderId="21" xfId="0" applyNumberFormat="1" applyFont="1" applyBorder="1" applyAlignment="1">
      <alignment horizontal="center" wrapText="1"/>
    </xf>
    <xf numFmtId="0" fontId="9" fillId="2" borderId="21" xfId="10" applyFont="1" applyFill="1" applyBorder="1" applyAlignment="1">
      <alignment horizontal="right" vertical="justify" wrapText="1"/>
    </xf>
    <xf numFmtId="169" fontId="11" fillId="0" borderId="21" xfId="0" applyNumberFormat="1" applyFont="1" applyBorder="1" applyAlignment="1">
      <alignment horizontal="center" wrapText="1"/>
    </xf>
    <xf numFmtId="43" fontId="11" fillId="0" borderId="21" xfId="1" applyFont="1" applyBorder="1" applyAlignment="1">
      <alignment wrapText="1"/>
    </xf>
    <xf numFmtId="44" fontId="11" fillId="0" borderId="0" xfId="0" applyNumberFormat="1" applyFont="1" applyAlignment="1">
      <alignment wrapText="1"/>
    </xf>
    <xf numFmtId="44" fontId="14" fillId="0" borderId="21" xfId="1" applyNumberFormat="1" applyFont="1" applyBorder="1" applyAlignment="1">
      <alignment wrapText="1"/>
    </xf>
    <xf numFmtId="0" fontId="11" fillId="0" borderId="30" xfId="0" applyFont="1" applyBorder="1" applyAlignment="1">
      <alignment wrapText="1"/>
    </xf>
    <xf numFmtId="0" fontId="12" fillId="0" borderId="30" xfId="0" applyFont="1" applyBorder="1" applyAlignment="1">
      <alignment wrapText="1"/>
    </xf>
    <xf numFmtId="0" fontId="21" fillId="0" borderId="21" xfId="0" applyFont="1" applyBorder="1" applyAlignment="1">
      <alignment horizontal="center" vertical="center" wrapText="1"/>
    </xf>
    <xf numFmtId="0" fontId="7" fillId="0" borderId="21" xfId="0" applyFont="1" applyBorder="1" applyAlignment="1">
      <alignment horizontal="center" vertical="center" wrapText="1"/>
    </xf>
    <xf numFmtId="0" fontId="22" fillId="0" borderId="0" xfId="0" applyFont="1" applyAlignment="1">
      <alignment wrapText="1"/>
    </xf>
    <xf numFmtId="0" fontId="21" fillId="0" borderId="21" xfId="0" applyFont="1" applyBorder="1" applyAlignment="1">
      <alignment horizontal="left" vertical="center" wrapText="1"/>
    </xf>
    <xf numFmtId="0" fontId="22" fillId="0" borderId="21" xfId="0" applyFont="1" applyBorder="1" applyAlignment="1">
      <alignment horizontal="center" vertical="center" wrapText="1"/>
    </xf>
    <xf numFmtId="167" fontId="22" fillId="0" borderId="21" xfId="6" applyFont="1" applyBorder="1" applyAlignment="1">
      <alignment horizontal="center" vertical="center" wrapText="1"/>
    </xf>
    <xf numFmtId="0" fontId="4" fillId="0" borderId="21" xfId="0" applyFont="1" applyBorder="1" applyAlignment="1">
      <alignment horizontal="center" vertical="center" wrapText="1"/>
    </xf>
    <xf numFmtId="0" fontId="4" fillId="0" borderId="21" xfId="0" applyFont="1" applyBorder="1" applyAlignment="1">
      <alignment horizontal="left" vertical="top" wrapText="1"/>
    </xf>
    <xf numFmtId="0" fontId="22" fillId="0" borderId="21" xfId="0" applyFont="1" applyBorder="1" applyAlignment="1">
      <alignment horizontal="right" vertical="top" wrapText="1"/>
    </xf>
    <xf numFmtId="43" fontId="22" fillId="0" borderId="21" xfId="1" applyFont="1" applyBorder="1" applyAlignment="1">
      <alignment horizontal="right" vertical="top" wrapText="1"/>
    </xf>
    <xf numFmtId="0" fontId="21" fillId="0" borderId="21" xfId="0" applyFont="1" applyBorder="1" applyAlignment="1">
      <alignment wrapText="1"/>
    </xf>
    <xf numFmtId="0" fontId="22" fillId="0" borderId="21" xfId="0" applyFont="1" applyBorder="1" applyAlignment="1">
      <alignment wrapText="1"/>
    </xf>
    <xf numFmtId="44" fontId="22" fillId="0" borderId="21" xfId="0" applyNumberFormat="1" applyFont="1" applyBorder="1" applyAlignment="1">
      <alignment wrapText="1"/>
    </xf>
    <xf numFmtId="44" fontId="22" fillId="0" borderId="21" xfId="1" applyNumberFormat="1" applyFont="1" applyBorder="1" applyAlignment="1">
      <alignment wrapText="1"/>
    </xf>
    <xf numFmtId="44" fontId="22" fillId="0" borderId="21" xfId="0" applyNumberFormat="1" applyFont="1" applyBorder="1" applyAlignment="1">
      <alignment horizontal="center" wrapText="1"/>
    </xf>
    <xf numFmtId="0" fontId="4" fillId="0" borderId="21" xfId="0" applyFont="1" applyBorder="1" applyAlignment="1">
      <alignment wrapText="1"/>
    </xf>
    <xf numFmtId="2" fontId="22" fillId="0" borderId="21" xfId="0" applyNumberFormat="1" applyFont="1" applyBorder="1" applyAlignment="1">
      <alignment horizontal="center" wrapText="1"/>
    </xf>
    <xf numFmtId="0" fontId="4" fillId="2" borderId="21" xfId="10" applyFill="1" applyBorder="1" applyAlignment="1">
      <alignment horizontal="right" vertical="justify" wrapText="1"/>
    </xf>
    <xf numFmtId="169" fontId="22" fillId="0" borderId="21" xfId="0" applyNumberFormat="1" applyFont="1" applyBorder="1" applyAlignment="1">
      <alignment horizontal="center" wrapText="1"/>
    </xf>
    <xf numFmtId="44" fontId="21" fillId="0" borderId="21" xfId="1" applyNumberFormat="1" applyFont="1" applyBorder="1" applyAlignment="1">
      <alignment horizontal="center" wrapText="1"/>
    </xf>
    <xf numFmtId="10" fontId="22" fillId="0" borderId="21" xfId="0" applyNumberFormat="1" applyFont="1" applyBorder="1" applyAlignment="1">
      <alignment wrapText="1"/>
    </xf>
    <xf numFmtId="44" fontId="22" fillId="0" borderId="21" xfId="1" applyNumberFormat="1" applyFont="1" applyBorder="1" applyAlignment="1">
      <alignment horizontal="center" wrapText="1"/>
    </xf>
    <xf numFmtId="0" fontId="7" fillId="0" borderId="21" xfId="0" applyFont="1" applyBorder="1" applyAlignment="1">
      <alignment wrapText="1"/>
    </xf>
    <xf numFmtId="0" fontId="22" fillId="0" borderId="0" xfId="0" applyFont="1" applyAlignment="1">
      <alignment horizontal="center" wrapText="1"/>
    </xf>
    <xf numFmtId="0" fontId="23" fillId="0" borderId="8" xfId="0" applyFont="1" applyBorder="1" applyAlignment="1">
      <alignment horizontal="right" vertical="center" wrapText="1"/>
    </xf>
    <xf numFmtId="0" fontId="23" fillId="0" borderId="8" xfId="0" applyFont="1" applyBorder="1" applyAlignment="1">
      <alignment horizontal="center" vertical="center" wrapText="1"/>
    </xf>
    <xf numFmtId="0" fontId="24" fillId="0" borderId="0" xfId="0" applyFont="1"/>
    <xf numFmtId="0" fontId="25" fillId="0" borderId="0" xfId="0" applyFont="1"/>
    <xf numFmtId="0" fontId="25" fillId="0" borderId="0" xfId="0" applyFont="1" applyAlignment="1">
      <alignment horizontal="left"/>
    </xf>
    <xf numFmtId="0" fontId="23" fillId="0" borderId="0" xfId="0" applyFont="1" applyAlignment="1">
      <alignment horizontal="center"/>
    </xf>
    <xf numFmtId="0" fontId="26" fillId="0" borderId="0" xfId="0" applyFont="1"/>
    <xf numFmtId="0" fontId="26" fillId="0" borderId="0" xfId="0" applyFont="1" applyAlignment="1">
      <alignment horizontal="left"/>
    </xf>
    <xf numFmtId="0" fontId="23" fillId="0" borderId="0" xfId="0" applyFont="1"/>
    <xf numFmtId="0" fontId="4" fillId="0" borderId="0" xfId="11"/>
    <xf numFmtId="0" fontId="28" fillId="0" borderId="0" xfId="11" applyFont="1"/>
    <xf numFmtId="0" fontId="4" fillId="0" borderId="0" xfId="11" applyAlignment="1">
      <alignment horizontal="center"/>
    </xf>
    <xf numFmtId="0" fontId="4" fillId="0" borderId="58" xfId="11" applyBorder="1" applyAlignment="1">
      <alignment horizontal="justify" vertical="top" wrapText="1"/>
    </xf>
    <xf numFmtId="2" fontId="4" fillId="7" borderId="59" xfId="11" applyNumberFormat="1" applyFill="1" applyBorder="1" applyAlignment="1" applyProtection="1">
      <alignment horizontal="center" vertical="top" wrapText="1"/>
      <protection locked="0"/>
    </xf>
    <xf numFmtId="0" fontId="26" fillId="0" borderId="0" xfId="11" applyFont="1" applyAlignment="1">
      <alignment horizontal="center" wrapText="1"/>
    </xf>
    <xf numFmtId="0" fontId="30" fillId="0" borderId="17" xfId="11" applyFont="1" applyBorder="1" applyAlignment="1">
      <alignment horizontal="justify" vertical="top" wrapText="1"/>
    </xf>
    <xf numFmtId="2" fontId="4" fillId="0" borderId="17" xfId="11" applyNumberFormat="1" applyBorder="1" applyAlignment="1">
      <alignment horizontal="center" vertical="top" wrapText="1"/>
    </xf>
    <xf numFmtId="0" fontId="7" fillId="0" borderId="58" xfId="11" applyFont="1" applyBorder="1" applyAlignment="1">
      <alignment horizontal="justify"/>
    </xf>
    <xf numFmtId="2" fontId="7" fillId="0" borderId="59" xfId="11" applyNumberFormat="1" applyFont="1" applyBorder="1" applyAlignment="1">
      <alignment horizontal="center"/>
    </xf>
    <xf numFmtId="0" fontId="30" fillId="0" borderId="58" xfId="11" applyFont="1" applyBorder="1" applyAlignment="1">
      <alignment horizontal="left" vertical="top" wrapText="1" indent="2"/>
    </xf>
    <xf numFmtId="2" fontId="4" fillId="0" borderId="59" xfId="11" applyNumberFormat="1" applyBorder="1" applyAlignment="1">
      <alignment horizontal="center" vertical="top" wrapText="1"/>
    </xf>
    <xf numFmtId="10" fontId="34" fillId="0" borderId="0" xfId="12" applyNumberFormat="1" applyFont="1" applyBorder="1" applyAlignment="1" applyProtection="1">
      <alignment horizontal="center" vertical="center" wrapText="1"/>
    </xf>
    <xf numFmtId="10" fontId="34" fillId="0" borderId="0" xfId="12" applyNumberFormat="1" applyFont="1" applyBorder="1" applyAlignment="1" applyProtection="1">
      <alignment horizontal="left" vertical="center" wrapText="1"/>
    </xf>
    <xf numFmtId="10" fontId="35" fillId="0" borderId="0" xfId="12" applyNumberFormat="1" applyFont="1" applyProtection="1"/>
    <xf numFmtId="0" fontId="8" fillId="7" borderId="35" xfId="0" applyFont="1" applyFill="1" applyBorder="1" applyAlignment="1" applyProtection="1">
      <alignment horizontal="center" vertical="center"/>
      <protection locked="0"/>
    </xf>
    <xf numFmtId="43" fontId="1" fillId="0" borderId="0" xfId="1" applyFont="1"/>
    <xf numFmtId="2" fontId="6" fillId="0" borderId="4" xfId="0" applyNumberFormat="1" applyFont="1" applyBorder="1" applyAlignment="1">
      <alignment horizontal="center" vertical="center" wrapText="1"/>
    </xf>
    <xf numFmtId="2" fontId="6" fillId="0" borderId="7" xfId="0" applyNumberFormat="1" applyFont="1" applyBorder="1" applyAlignment="1">
      <alignment horizontal="center" vertical="center" wrapText="1"/>
    </xf>
    <xf numFmtId="0" fontId="3" fillId="0" borderId="12" xfId="0" applyFont="1" applyBorder="1" applyAlignment="1">
      <alignment horizontal="center" wrapText="1"/>
    </xf>
    <xf numFmtId="0" fontId="3" fillId="0" borderId="13" xfId="0" applyFont="1" applyBorder="1" applyAlignment="1">
      <alignment horizontal="center" wrapText="1"/>
    </xf>
    <xf numFmtId="43" fontId="3" fillId="0" borderId="13" xfId="1" applyFont="1" applyBorder="1" applyAlignment="1">
      <alignment horizontal="center" wrapText="1"/>
    </xf>
    <xf numFmtId="44" fontId="7" fillId="0" borderId="21" xfId="1" applyNumberFormat="1" applyFont="1" applyBorder="1"/>
    <xf numFmtId="44" fontId="4" fillId="0" borderId="21" xfId="1" applyNumberFormat="1" applyFont="1" applyBorder="1"/>
    <xf numFmtId="0" fontId="36" fillId="0" borderId="23" xfId="0" applyFont="1" applyBorder="1" applyAlignment="1">
      <alignment horizontal="center" vertical="center"/>
    </xf>
    <xf numFmtId="0" fontId="9" fillId="0" borderId="27" xfId="0" applyFont="1" applyBorder="1"/>
    <xf numFmtId="43" fontId="9" fillId="0" borderId="27" xfId="1" applyFont="1" applyBorder="1"/>
    <xf numFmtId="0" fontId="36" fillId="0" borderId="0" xfId="0" applyFont="1"/>
    <xf numFmtId="43" fontId="36" fillId="0" borderId="0" xfId="1" applyFont="1" applyBorder="1"/>
    <xf numFmtId="0" fontId="7" fillId="0" borderId="0" xfId="0" applyFont="1" applyAlignment="1">
      <alignment wrapText="1"/>
    </xf>
    <xf numFmtId="0" fontId="0" fillId="0" borderId="41" xfId="0" quotePrefix="1" applyBorder="1" applyAlignment="1">
      <alignment horizontal="center" vertical="top" wrapText="1"/>
    </xf>
    <xf numFmtId="2" fontId="0" fillId="0" borderId="41" xfId="0" applyNumberFormat="1" applyBorder="1" applyAlignment="1">
      <alignment horizontal="right" vertical="top" wrapText="1"/>
    </xf>
    <xf numFmtId="2" fontId="0" fillId="0" borderId="41" xfId="0" applyNumberFormat="1" applyBorder="1" applyAlignment="1">
      <alignment horizontal="right" wrapText="1"/>
    </xf>
    <xf numFmtId="0" fontId="0" fillId="0" borderId="0" xfId="0" applyAlignment="1">
      <alignment horizontal="center"/>
    </xf>
    <xf numFmtId="0" fontId="4" fillId="0" borderId="21" xfId="0" applyFont="1" applyBorder="1" applyAlignment="1">
      <alignment horizontal="center" wrapText="1"/>
    </xf>
    <xf numFmtId="0" fontId="22" fillId="0" borderId="21" xfId="0" applyFont="1" applyBorder="1" applyAlignment="1">
      <alignment horizontal="center" wrapText="1"/>
    </xf>
    <xf numFmtId="0" fontId="4" fillId="0" borderId="46" xfId="0" applyFont="1" applyBorder="1" applyAlignment="1">
      <alignment horizontal="left" vertical="center" wrapText="1"/>
    </xf>
    <xf numFmtId="0" fontId="4" fillId="0" borderId="0" xfId="0" applyFont="1" applyAlignment="1">
      <alignment vertical="center" wrapText="1"/>
    </xf>
    <xf numFmtId="0" fontId="4" fillId="0" borderId="21" xfId="0" applyFont="1" applyBorder="1" applyAlignment="1">
      <alignment vertical="center" wrapText="1"/>
    </xf>
    <xf numFmtId="166" fontId="4" fillId="0" borderId="46" xfId="1" applyNumberFormat="1" applyFont="1" applyBorder="1" applyAlignment="1">
      <alignment horizontal="center" vertical="center" wrapText="1"/>
    </xf>
    <xf numFmtId="2" fontId="22" fillId="0" borderId="46" xfId="0" applyNumberFormat="1" applyFont="1" applyBorder="1" applyAlignment="1">
      <alignment horizontal="center" vertical="center" wrapText="1"/>
    </xf>
    <xf numFmtId="0" fontId="4" fillId="0" borderId="21" xfId="0" quotePrefix="1" applyFont="1" applyBorder="1" applyAlignment="1">
      <alignment horizontal="center" wrapText="1"/>
    </xf>
    <xf numFmtId="0" fontId="0" fillId="0" borderId="0" xfId="0" applyAlignment="1">
      <alignment horizontal="left" indent="1"/>
    </xf>
    <xf numFmtId="0" fontId="45" fillId="0" borderId="21" xfId="0" applyFont="1" applyBorder="1" applyAlignment="1">
      <alignment horizontal="center" vertical="center"/>
    </xf>
    <xf numFmtId="0" fontId="45" fillId="0" borderId="21" xfId="0" applyFont="1" applyBorder="1" applyAlignment="1">
      <alignment horizontal="center" vertical="center" wrapText="1"/>
    </xf>
    <xf numFmtId="0" fontId="4" fillId="0" borderId="16" xfId="0" applyFont="1" applyBorder="1" applyAlignment="1">
      <alignment horizontal="center" vertical="center" wrapText="1"/>
    </xf>
    <xf numFmtId="0" fontId="5" fillId="0" borderId="0" xfId="0" applyFont="1" applyAlignment="1">
      <alignment wrapText="1"/>
    </xf>
    <xf numFmtId="0" fontId="4" fillId="0" borderId="21" xfId="0" applyFont="1" applyBorder="1" applyAlignment="1">
      <alignment horizontal="left" wrapText="1"/>
    </xf>
    <xf numFmtId="14" fontId="22" fillId="0" borderId="21" xfId="0" applyNumberFormat="1" applyFont="1" applyBorder="1" applyAlignment="1">
      <alignment vertical="center" wrapText="1"/>
    </xf>
    <xf numFmtId="0" fontId="48" fillId="0" borderId="21" xfId="0" applyFont="1" applyBorder="1" applyAlignment="1">
      <alignment horizontal="center" wrapText="1"/>
    </xf>
    <xf numFmtId="0" fontId="22" fillId="0" borderId="21" xfId="0" applyFont="1" applyBorder="1" applyAlignment="1">
      <alignment horizontal="left" vertical="center" wrapText="1"/>
    </xf>
    <xf numFmtId="164" fontId="22" fillId="0" borderId="21" xfId="0" applyNumberFormat="1" applyFont="1" applyBorder="1" applyAlignment="1">
      <alignment horizontal="center" vertical="center" wrapText="1"/>
    </xf>
    <xf numFmtId="0" fontId="5" fillId="0" borderId="0" xfId="0" applyFont="1" applyAlignment="1">
      <alignment horizontal="center" wrapText="1"/>
    </xf>
    <xf numFmtId="0" fontId="46" fillId="0" borderId="0" xfId="0" applyFont="1" applyAlignment="1">
      <alignment vertical="center"/>
    </xf>
    <xf numFmtId="43" fontId="46" fillId="0" borderId="0" xfId="1" applyFont="1" applyBorder="1" applyAlignment="1">
      <alignment vertical="center"/>
    </xf>
    <xf numFmtId="0" fontId="49" fillId="0" borderId="29" xfId="0" applyFont="1" applyBorder="1" applyAlignment="1">
      <alignment horizontal="center" vertical="center"/>
    </xf>
    <xf numFmtId="4" fontId="49" fillId="0" borderId="29" xfId="1" applyNumberFormat="1" applyFont="1" applyBorder="1" applyAlignment="1">
      <alignment horizontal="center" vertical="center"/>
    </xf>
    <xf numFmtId="44" fontId="49" fillId="0" borderId="29" xfId="1" applyNumberFormat="1" applyFont="1" applyBorder="1" applyAlignment="1">
      <alignment horizontal="center" vertical="center" wrapText="1"/>
    </xf>
    <xf numFmtId="164" fontId="49" fillId="0" borderId="29" xfId="1" applyNumberFormat="1" applyFont="1" applyBorder="1" applyAlignment="1">
      <alignment horizontal="center" vertical="center"/>
    </xf>
    <xf numFmtId="0" fontId="49" fillId="5" borderId="38" xfId="0" applyFont="1" applyFill="1" applyBorder="1" applyAlignment="1">
      <alignment horizontal="center" vertical="center"/>
    </xf>
    <xf numFmtId="0" fontId="49" fillId="5" borderId="30" xfId="0" applyFont="1" applyFill="1" applyBorder="1" applyAlignment="1">
      <alignment horizontal="center" vertical="center"/>
    </xf>
    <xf numFmtId="44" fontId="49" fillId="5" borderId="0" xfId="2" applyFont="1" applyFill="1" applyBorder="1" applyAlignment="1">
      <alignment vertical="center" wrapText="1"/>
    </xf>
    <xf numFmtId="0" fontId="46" fillId="5" borderId="0" xfId="0" applyFont="1" applyFill="1" applyAlignment="1">
      <alignment vertical="center"/>
    </xf>
    <xf numFmtId="43" fontId="46" fillId="5" borderId="0" xfId="1" applyFont="1" applyFill="1" applyAlignment="1">
      <alignment vertical="center"/>
    </xf>
    <xf numFmtId="164" fontId="46" fillId="0" borderId="0" xfId="0" applyNumberFormat="1" applyFont="1" applyAlignment="1">
      <alignment vertical="center"/>
    </xf>
    <xf numFmtId="43" fontId="46" fillId="0" borderId="0" xfId="5" applyFont="1" applyBorder="1"/>
    <xf numFmtId="0" fontId="46" fillId="0" borderId="0" xfId="4" applyFont="1"/>
    <xf numFmtId="0" fontId="46" fillId="0" borderId="0" xfId="0" applyFont="1"/>
    <xf numFmtId="0" fontId="49" fillId="5" borderId="19" xfId="0" applyFont="1" applyFill="1" applyBorder="1" applyAlignment="1">
      <alignment horizontal="center" vertical="center" wrapText="1"/>
    </xf>
    <xf numFmtId="0" fontId="46" fillId="5" borderId="21" xfId="0" applyFont="1" applyFill="1" applyBorder="1" applyAlignment="1">
      <alignment horizontal="center" vertical="center"/>
    </xf>
    <xf numFmtId="43" fontId="46" fillId="0" borderId="0" xfId="1" applyFont="1" applyFill="1" applyBorder="1" applyAlignment="1">
      <alignment vertical="center"/>
    </xf>
    <xf numFmtId="43" fontId="46" fillId="5" borderId="0" xfId="1" applyFont="1" applyFill="1" applyBorder="1" applyAlignment="1">
      <alignment vertical="center"/>
    </xf>
    <xf numFmtId="0" fontId="46" fillId="0" borderId="19" xfId="0" applyFont="1" applyBorder="1" applyAlignment="1">
      <alignment horizontal="center" vertical="center" wrapText="1"/>
    </xf>
    <xf numFmtId="0" fontId="46" fillId="0" borderId="21" xfId="0" applyFont="1" applyBorder="1" applyAlignment="1">
      <alignment horizontal="left" vertical="center" wrapText="1"/>
    </xf>
    <xf numFmtId="4" fontId="46" fillId="0" borderId="21" xfId="0" applyNumberFormat="1" applyFont="1" applyBorder="1" applyAlignment="1">
      <alignment horizontal="center" vertical="center" wrapText="1"/>
    </xf>
    <xf numFmtId="164" fontId="46" fillId="5" borderId="0" xfId="0" applyNumberFormat="1" applyFont="1" applyFill="1" applyAlignment="1">
      <alignment vertical="center"/>
    </xf>
    <xf numFmtId="43" fontId="46" fillId="0" borderId="0" xfId="1" applyFont="1" applyFill="1" applyAlignment="1">
      <alignment vertical="center"/>
    </xf>
    <xf numFmtId="0" fontId="49" fillId="5" borderId="21" xfId="0" applyFont="1" applyFill="1" applyBorder="1" applyAlignment="1">
      <alignment horizontal="center" vertical="center"/>
    </xf>
    <xf numFmtId="0" fontId="49" fillId="5" borderId="0" xfId="0" applyFont="1" applyFill="1" applyAlignment="1">
      <alignment vertical="center"/>
    </xf>
    <xf numFmtId="43" fontId="49" fillId="5" borderId="0" xfId="1" applyFont="1" applyFill="1" applyBorder="1" applyAlignment="1">
      <alignment vertical="center"/>
    </xf>
    <xf numFmtId="0" fontId="46" fillId="0" borderId="21" xfId="0" applyFont="1" applyBorder="1" applyAlignment="1">
      <alignment horizontal="center" vertical="center" wrapText="1"/>
    </xf>
    <xf numFmtId="164" fontId="45" fillId="0" borderId="21" xfId="3" applyNumberFormat="1" applyFont="1" applyFill="1" applyBorder="1" applyAlignment="1">
      <alignment horizontal="center" vertical="center"/>
    </xf>
    <xf numFmtId="0" fontId="45" fillId="0" borderId="0" xfId="0" applyFont="1"/>
    <xf numFmtId="0" fontId="49" fillId="0" borderId="0" xfId="0" applyFont="1" applyAlignment="1">
      <alignment vertical="center"/>
    </xf>
    <xf numFmtId="43" fontId="49" fillId="0" borderId="0" xfId="1" applyFont="1" applyFill="1" applyAlignment="1">
      <alignment vertical="center"/>
    </xf>
    <xf numFmtId="164" fontId="49" fillId="0" borderId="0" xfId="0" applyNumberFormat="1" applyFont="1" applyAlignment="1">
      <alignment vertical="center"/>
    </xf>
    <xf numFmtId="0" fontId="46" fillId="5" borderId="0" xfId="0" applyFont="1" applyFill="1" applyAlignment="1">
      <alignment horizontal="center" vertical="center"/>
    </xf>
    <xf numFmtId="0" fontId="49" fillId="5" borderId="21" xfId="0" applyFont="1" applyFill="1" applyBorder="1" applyAlignment="1">
      <alignment vertical="center"/>
    </xf>
    <xf numFmtId="0" fontId="45" fillId="5" borderId="0" xfId="0" applyFont="1" applyFill="1"/>
    <xf numFmtId="43" fontId="46" fillId="0" borderId="0" xfId="5" applyFont="1" applyFill="1"/>
    <xf numFmtId="0" fontId="54" fillId="5" borderId="0" xfId="0" applyFont="1" applyFill="1" applyAlignment="1">
      <alignment vertical="center"/>
    </xf>
    <xf numFmtId="0" fontId="49" fillId="5" borderId="21" xfId="4" applyFont="1" applyFill="1" applyBorder="1" applyAlignment="1">
      <alignment vertical="justify" wrapText="1"/>
    </xf>
    <xf numFmtId="0" fontId="46" fillId="0" borderId="15" xfId="0" applyFont="1" applyBorder="1" applyAlignment="1">
      <alignment horizontal="center" vertical="center"/>
    </xf>
    <xf numFmtId="0" fontId="46" fillId="0" borderId="0" xfId="0" applyFont="1" applyAlignment="1">
      <alignment horizontal="center" vertical="center"/>
    </xf>
    <xf numFmtId="4" fontId="46" fillId="0" borderId="0" xfId="0" applyNumberFormat="1" applyFont="1" applyAlignment="1">
      <alignment horizontal="center" vertical="center"/>
    </xf>
    <xf numFmtId="44" fontId="46" fillId="0" borderId="0" xfId="0" applyNumberFormat="1" applyFont="1" applyAlignment="1">
      <alignment horizontal="center" vertical="center"/>
    </xf>
    <xf numFmtId="164" fontId="46" fillId="0" borderId="0" xfId="1" applyNumberFormat="1" applyFont="1" applyBorder="1" applyAlignment="1">
      <alignment vertical="center"/>
    </xf>
    <xf numFmtId="0" fontId="24" fillId="0" borderId="8" xfId="0" applyFont="1" applyBorder="1" applyAlignment="1">
      <alignment horizontal="right" vertical="center" wrapText="1"/>
    </xf>
    <xf numFmtId="0" fontId="24" fillId="0" borderId="8" xfId="0" applyFont="1" applyBorder="1" applyAlignment="1">
      <alignment horizontal="center" vertical="center" wrapText="1"/>
    </xf>
    <xf numFmtId="164" fontId="46" fillId="0" borderId="0" xfId="1" applyNumberFormat="1" applyFont="1" applyAlignment="1">
      <alignment vertical="center"/>
    </xf>
    <xf numFmtId="0" fontId="49" fillId="0" borderId="0" xfId="0" applyFont="1" applyAlignment="1" applyProtection="1">
      <alignment vertical="center"/>
      <protection locked="0"/>
    </xf>
    <xf numFmtId="0" fontId="45" fillId="0" borderId="21" xfId="0" applyFont="1" applyBorder="1" applyAlignment="1">
      <alignment vertical="center" wrapText="1"/>
    </xf>
    <xf numFmtId="4" fontId="45" fillId="0" borderId="21" xfId="0" applyNumberFormat="1" applyFont="1" applyBorder="1" applyAlignment="1">
      <alignment horizontal="center" vertical="center"/>
    </xf>
    <xf numFmtId="0" fontId="45" fillId="0" borderId="0" xfId="0" applyFont="1" applyAlignment="1">
      <alignment vertical="center"/>
    </xf>
    <xf numFmtId="0" fontId="5" fillId="0" borderId="31" xfId="0" applyFont="1" applyBorder="1" applyAlignment="1">
      <alignment vertical="center"/>
    </xf>
    <xf numFmtId="44" fontId="49" fillId="4" borderId="3" xfId="0" applyNumberFormat="1" applyFont="1" applyFill="1" applyBorder="1" applyAlignment="1">
      <alignment horizontal="center" vertical="center"/>
    </xf>
    <xf numFmtId="44" fontId="49" fillId="0" borderId="29" xfId="1" applyNumberFormat="1" applyFont="1" applyBorder="1" applyAlignment="1">
      <alignment horizontal="center" vertical="center"/>
    </xf>
    <xf numFmtId="44" fontId="51" fillId="0" borderId="22" xfId="2" applyFont="1" applyBorder="1"/>
    <xf numFmtId="44" fontId="52" fillId="0" borderId="18" xfId="3" applyNumberFormat="1" applyFont="1" applyFill="1" applyBorder="1" applyAlignment="1">
      <alignment vertical="center" wrapText="1"/>
    </xf>
    <xf numFmtId="44" fontId="45" fillId="0" borderId="22" xfId="3" applyNumberFormat="1" applyFont="1" applyFill="1" applyBorder="1" applyAlignment="1">
      <alignment vertical="center" wrapText="1"/>
    </xf>
    <xf numFmtId="44" fontId="52" fillId="0" borderId="18" xfId="3" applyNumberFormat="1" applyFont="1" applyBorder="1" applyAlignment="1">
      <alignment vertical="center" wrapText="1"/>
    </xf>
    <xf numFmtId="44" fontId="49" fillId="0" borderId="22" xfId="0" applyNumberFormat="1" applyFont="1" applyBorder="1" applyAlignment="1">
      <alignment vertical="center"/>
    </xf>
    <xf numFmtId="44" fontId="47" fillId="0" borderId="22" xfId="3" applyNumberFormat="1" applyFont="1" applyFill="1" applyBorder="1" applyAlignment="1">
      <alignment vertical="center" wrapText="1"/>
    </xf>
    <xf numFmtId="44" fontId="47" fillId="0" borderId="61" xfId="3" applyNumberFormat="1" applyFont="1" applyFill="1" applyBorder="1" applyAlignment="1">
      <alignment vertical="center" wrapText="1"/>
    </xf>
    <xf numFmtId="44" fontId="49" fillId="0" borderId="22" xfId="0" applyNumberFormat="1" applyFont="1" applyBorder="1" applyAlignment="1">
      <alignment horizontal="left" vertical="center" wrapText="1"/>
    </xf>
    <xf numFmtId="44" fontId="49" fillId="0" borderId="53" xfId="0" applyNumberFormat="1" applyFont="1" applyBorder="1" applyAlignment="1">
      <alignment vertical="center"/>
    </xf>
    <xf numFmtId="44" fontId="46" fillId="0" borderId="0" xfId="0" applyNumberFormat="1" applyFont="1" applyAlignment="1">
      <alignment vertical="center"/>
    </xf>
    <xf numFmtId="0" fontId="5" fillId="0" borderId="0" xfId="0" applyFont="1"/>
    <xf numFmtId="0" fontId="45" fillId="0" borderId="19" xfId="0" applyFont="1" applyBorder="1" applyAlignment="1">
      <alignment horizontal="center" vertical="center"/>
    </xf>
    <xf numFmtId="0" fontId="45" fillId="0" borderId="21" xfId="0" applyFont="1" applyBorder="1" applyAlignment="1">
      <alignment horizontal="left" vertical="center" indent="1"/>
    </xf>
    <xf numFmtId="2" fontId="45" fillId="0" borderId="21" xfId="0" applyNumberFormat="1" applyFont="1" applyBorder="1" applyAlignment="1">
      <alignment horizontal="center" vertical="center"/>
    </xf>
    <xf numFmtId="17" fontId="45" fillId="0" borderId="21" xfId="0" applyNumberFormat="1" applyFont="1" applyBorder="1" applyAlignment="1">
      <alignment horizontal="center" vertical="center"/>
    </xf>
    <xf numFmtId="44" fontId="47" fillId="0" borderId="22" xfId="0" applyNumberFormat="1" applyFont="1" applyBorder="1" applyAlignment="1">
      <alignment horizontal="center" vertical="center"/>
    </xf>
    <xf numFmtId="44" fontId="45" fillId="0" borderId="0" xfId="0" applyNumberFormat="1" applyFont="1" applyAlignment="1">
      <alignment vertical="center"/>
    </xf>
    <xf numFmtId="0" fontId="45" fillId="0" borderId="27" xfId="0" applyFont="1" applyBorder="1" applyAlignment="1">
      <alignment horizontal="left" vertical="center" indent="1"/>
    </xf>
    <xf numFmtId="0" fontId="45" fillId="0" borderId="27" xfId="0" applyFont="1" applyBorder="1" applyAlignment="1">
      <alignment horizontal="center" vertical="center"/>
    </xf>
    <xf numFmtId="2" fontId="45" fillId="0" borderId="27" xfId="0" applyNumberFormat="1" applyFont="1" applyBorder="1" applyAlignment="1">
      <alignment horizontal="center" vertical="center"/>
    </xf>
    <xf numFmtId="171" fontId="45" fillId="0" borderId="27" xfId="0" applyNumberFormat="1" applyFont="1" applyBorder="1" applyAlignment="1">
      <alignment horizontal="center" vertical="center"/>
    </xf>
    <xf numFmtId="17" fontId="45" fillId="0" borderId="27" xfId="0" applyNumberFormat="1" applyFont="1" applyBorder="1" applyAlignment="1">
      <alignment horizontal="center" vertical="center"/>
    </xf>
    <xf numFmtId="44" fontId="47" fillId="0" borderId="28" xfId="0" applyNumberFormat="1" applyFont="1" applyBorder="1" applyAlignment="1">
      <alignment horizontal="center" vertical="center"/>
    </xf>
    <xf numFmtId="0" fontId="25" fillId="0" borderId="21" xfId="0" applyFont="1" applyBorder="1" applyAlignment="1">
      <alignment horizontal="center" vertical="center" wrapText="1"/>
    </xf>
    <xf numFmtId="0" fontId="5" fillId="0" borderId="10" xfId="0" applyFont="1" applyBorder="1" applyAlignment="1">
      <alignment horizontal="center" vertical="center"/>
    </xf>
    <xf numFmtId="0" fontId="3" fillId="5" borderId="62" xfId="0" applyFont="1" applyFill="1" applyBorder="1" applyAlignment="1">
      <alignment horizontal="center" vertical="center" wrapText="1"/>
    </xf>
    <xf numFmtId="0" fontId="46" fillId="0" borderId="21" xfId="0" applyFont="1" applyBorder="1" applyAlignment="1">
      <alignment vertical="center" wrapText="1"/>
    </xf>
    <xf numFmtId="4" fontId="46" fillId="0" borderId="21" xfId="0" applyNumberFormat="1" applyFont="1" applyBorder="1" applyAlignment="1">
      <alignment horizontal="center" vertical="center"/>
    </xf>
    <xf numFmtId="0" fontId="25" fillId="0" borderId="19" xfId="0" applyFont="1" applyBorder="1" applyAlignment="1">
      <alignment horizontal="center" vertical="center" wrapText="1"/>
    </xf>
    <xf numFmtId="0" fontId="46" fillId="0" borderId="30" xfId="0" applyFont="1" applyBorder="1" applyAlignment="1">
      <alignment horizontal="center" vertical="center" wrapText="1"/>
    </xf>
    <xf numFmtId="0" fontId="46" fillId="0" borderId="30" xfId="0" applyFont="1" applyBorder="1" applyAlignment="1">
      <alignment horizontal="left" vertical="center" wrapText="1"/>
    </xf>
    <xf numFmtId="4" fontId="46" fillId="0" borderId="30" xfId="0" applyNumberFormat="1" applyFont="1" applyBorder="1" applyAlignment="1">
      <alignment horizontal="center" vertical="center" wrapText="1"/>
    </xf>
    <xf numFmtId="0" fontId="45" fillId="0" borderId="21" xfId="0" applyFont="1" applyBorder="1" applyAlignment="1">
      <alignment horizontal="left" vertical="center" wrapText="1"/>
    </xf>
    <xf numFmtId="4" fontId="46" fillId="0" borderId="21" xfId="1" applyNumberFormat="1" applyFont="1" applyFill="1" applyBorder="1" applyAlignment="1">
      <alignment horizontal="center" vertical="center"/>
    </xf>
    <xf numFmtId="44" fontId="45" fillId="0" borderId="22" xfId="3" applyNumberFormat="1" applyFont="1" applyFill="1" applyBorder="1" applyAlignment="1">
      <alignment horizontal="center" vertical="center" wrapText="1"/>
    </xf>
    <xf numFmtId="0" fontId="25" fillId="0" borderId="21" xfId="0" applyFont="1" applyBorder="1" applyAlignment="1">
      <alignment vertical="center" wrapText="1"/>
    </xf>
    <xf numFmtId="2" fontId="25" fillId="0" borderId="21" xfId="0" applyNumberFormat="1" applyFont="1" applyBorder="1" applyAlignment="1">
      <alignment horizontal="center" vertical="center" wrapText="1"/>
    </xf>
    <xf numFmtId="0" fontId="45" fillId="0" borderId="0" xfId="0" applyFont="1" applyAlignment="1">
      <alignment vertical="center" wrapText="1"/>
    </xf>
    <xf numFmtId="164" fontId="45" fillId="0" borderId="0" xfId="0" applyNumberFormat="1" applyFont="1" applyAlignment="1">
      <alignment vertical="center" wrapText="1"/>
    </xf>
    <xf numFmtId="0" fontId="25" fillId="0" borderId="21" xfId="0" applyFont="1" applyBorder="1" applyAlignment="1">
      <alignment horizontal="left" vertical="center" wrapText="1"/>
    </xf>
    <xf numFmtId="4" fontId="46" fillId="0" borderId="21" xfId="1" applyNumberFormat="1" applyFont="1" applyFill="1" applyBorder="1" applyAlignment="1">
      <alignment horizontal="center" vertical="center" wrapText="1"/>
    </xf>
    <xf numFmtId="0" fontId="46" fillId="0" borderId="62" xfId="0" applyFont="1" applyBorder="1" applyAlignment="1">
      <alignment horizontal="center" vertical="center"/>
    </xf>
    <xf numFmtId="0" fontId="46" fillId="0" borderId="62" xfId="0" applyFont="1" applyBorder="1" applyAlignment="1">
      <alignment horizontal="left" vertical="center" wrapText="1"/>
    </xf>
    <xf numFmtId="4" fontId="46" fillId="0" borderId="62" xfId="0" applyNumberFormat="1" applyFont="1" applyBorder="1" applyAlignment="1">
      <alignment horizontal="center" vertical="center" wrapText="1"/>
    </xf>
    <xf numFmtId="4" fontId="46" fillId="0" borderId="0" xfId="0" applyNumberFormat="1" applyFont="1" applyAlignment="1">
      <alignment vertical="center"/>
    </xf>
    <xf numFmtId="2" fontId="46" fillId="0" borderId="21" xfId="0" applyNumberFormat="1" applyFont="1" applyBorder="1" applyAlignment="1">
      <alignment horizontal="center" vertical="center" wrapText="1"/>
    </xf>
    <xf numFmtId="49" fontId="46" fillId="0" borderId="21" xfId="0" applyNumberFormat="1" applyFont="1" applyBorder="1" applyAlignment="1">
      <alignment horizontal="center" vertical="center" wrapText="1"/>
    </xf>
    <xf numFmtId="0" fontId="46" fillId="0" borderId="21" xfId="8" quotePrefix="1" applyFont="1" applyBorder="1" applyAlignment="1">
      <alignment horizontal="center" vertical="center" wrapText="1"/>
    </xf>
    <xf numFmtId="0" fontId="46" fillId="0" borderId="55" xfId="0" applyFont="1" applyBorder="1" applyAlignment="1">
      <alignment horizontal="center" vertical="center"/>
    </xf>
    <xf numFmtId="0" fontId="53" fillId="0" borderId="21" xfId="0" applyFont="1" applyBorder="1" applyAlignment="1">
      <alignment vertical="center" wrapText="1"/>
    </xf>
    <xf numFmtId="168" fontId="46" fillId="0" borderId="21" xfId="9" applyFont="1" applyFill="1" applyBorder="1" applyAlignment="1">
      <alignment horizontal="center" vertical="center"/>
    </xf>
    <xf numFmtId="4" fontId="46" fillId="0" borderId="21" xfId="8" applyNumberFormat="1" applyFont="1" applyBorder="1" applyAlignment="1">
      <alignment horizontal="center" vertical="center"/>
    </xf>
    <xf numFmtId="0" fontId="46" fillId="0" borderId="19" xfId="4" applyFont="1" applyBorder="1" applyAlignment="1">
      <alignment horizontal="center" vertical="center"/>
    </xf>
    <xf numFmtId="0" fontId="46" fillId="0" borderId="21" xfId="4" applyFont="1" applyBorder="1" applyAlignment="1">
      <alignment horizontal="center" vertical="center" wrapText="1"/>
    </xf>
    <xf numFmtId="0" fontId="46" fillId="0" borderId="21" xfId="4" applyFont="1" applyBorder="1" applyAlignment="1">
      <alignment horizontal="left" vertical="center" wrapText="1"/>
    </xf>
    <xf numFmtId="4" fontId="46" fillId="0" borderId="21" xfId="4" applyNumberFormat="1" applyFont="1" applyBorder="1" applyAlignment="1">
      <alignment horizontal="center" vertical="center" wrapText="1"/>
    </xf>
    <xf numFmtId="43" fontId="46" fillId="0" borderId="21" xfId="5" applyFont="1" applyFill="1" applyBorder="1" applyAlignment="1">
      <alignment horizontal="center" vertical="center"/>
    </xf>
    <xf numFmtId="43" fontId="46" fillId="0" borderId="0" xfId="5" applyFont="1" applyFill="1" applyBorder="1"/>
    <xf numFmtId="4" fontId="46" fillId="0" borderId="21" xfId="5" applyNumberFormat="1" applyFont="1" applyFill="1" applyBorder="1" applyAlignment="1">
      <alignment horizontal="center" vertical="center"/>
    </xf>
    <xf numFmtId="171" fontId="45" fillId="0" borderId="21" xfId="0" applyNumberFormat="1" applyFont="1" applyBorder="1" applyAlignment="1">
      <alignment horizontal="center" vertical="center"/>
    </xf>
    <xf numFmtId="171" fontId="45" fillId="0" borderId="21" xfId="0" applyNumberFormat="1" applyFont="1" applyBorder="1" applyAlignment="1">
      <alignment vertical="center"/>
    </xf>
    <xf numFmtId="0" fontId="46" fillId="0" borderId="21" xfId="0" applyFont="1" applyBorder="1" applyAlignment="1">
      <alignment horizontal="center" vertical="center"/>
    </xf>
    <xf numFmtId="0" fontId="46" fillId="0" borderId="0" xfId="0" applyFont="1" applyAlignment="1">
      <alignment horizontal="left" vertical="center" wrapText="1"/>
    </xf>
    <xf numFmtId="4" fontId="46" fillId="0" borderId="0" xfId="0" applyNumberFormat="1" applyFont="1" applyAlignment="1">
      <alignment horizontal="center" vertical="center" wrapText="1"/>
    </xf>
    <xf numFmtId="2" fontId="46" fillId="0" borderId="21" xfId="0" applyNumberFormat="1" applyFont="1" applyBorder="1" applyAlignment="1">
      <alignment horizontal="center" vertical="center"/>
    </xf>
    <xf numFmtId="164" fontId="45" fillId="0" borderId="21" xfId="3" applyNumberFormat="1" applyFont="1" applyBorder="1" applyAlignment="1">
      <alignment horizontal="center" vertical="center"/>
    </xf>
    <xf numFmtId="0" fontId="46" fillId="0" borderId="19" xfId="0" applyFont="1" applyBorder="1" applyAlignment="1">
      <alignment horizontal="center" vertical="center"/>
    </xf>
    <xf numFmtId="44" fontId="46" fillId="0" borderId="37" xfId="0" applyNumberFormat="1" applyFont="1" applyBorder="1" applyAlignment="1">
      <alignment vertical="center"/>
    </xf>
    <xf numFmtId="0" fontId="3" fillId="0" borderId="30" xfId="0" applyFont="1" applyBorder="1" applyAlignment="1">
      <alignment horizontal="center" vertical="center"/>
    </xf>
    <xf numFmtId="0" fontId="3" fillId="0" borderId="11" xfId="0" applyFont="1" applyBorder="1" applyAlignment="1">
      <alignment horizontal="center" vertical="center"/>
    </xf>
    <xf numFmtId="2" fontId="3" fillId="0" borderId="11" xfId="0" applyNumberFormat="1" applyFont="1" applyBorder="1" applyAlignment="1">
      <alignment horizontal="center" vertical="center"/>
    </xf>
    <xf numFmtId="4" fontId="45" fillId="0" borderId="0" xfId="0" applyNumberFormat="1" applyFont="1" applyAlignment="1">
      <alignment horizontal="center" vertical="center"/>
    </xf>
    <xf numFmtId="4" fontId="3" fillId="0" borderId="0" xfId="1" applyNumberFormat="1" applyFont="1" applyFill="1" applyBorder="1" applyAlignment="1">
      <alignment horizontal="center" vertical="center"/>
    </xf>
    <xf numFmtId="2" fontId="3" fillId="0" borderId="0" xfId="1" applyNumberFormat="1" applyFont="1" applyFill="1" applyBorder="1" applyAlignment="1">
      <alignment horizontal="center" vertical="center"/>
    </xf>
    <xf numFmtId="44" fontId="47" fillId="9" borderId="0" xfId="3" applyNumberFormat="1" applyFont="1" applyFill="1" applyBorder="1" applyAlignment="1">
      <alignment vertical="center" wrapText="1"/>
    </xf>
    <xf numFmtId="43" fontId="46" fillId="9" borderId="0" xfId="4" applyNumberFormat="1" applyFont="1" applyFill="1"/>
    <xf numFmtId="0" fontId="19" fillId="0" borderId="0" xfId="0" applyFont="1" applyAlignment="1">
      <alignment vertical="center"/>
    </xf>
    <xf numFmtId="0" fontId="46" fillId="9" borderId="0" xfId="0" applyFont="1" applyFill="1" applyAlignment="1">
      <alignment vertical="center"/>
    </xf>
    <xf numFmtId="0" fontId="19" fillId="9" borderId="0" xfId="0" applyFont="1" applyFill="1" applyAlignment="1">
      <alignment vertical="center"/>
    </xf>
    <xf numFmtId="0" fontId="57" fillId="0" borderId="0" xfId="0" applyFont="1" applyAlignment="1">
      <alignment vertical="center"/>
    </xf>
    <xf numFmtId="0" fontId="57" fillId="9" borderId="0" xfId="0" applyFont="1" applyFill="1" applyAlignment="1">
      <alignment vertical="center"/>
    </xf>
    <xf numFmtId="0" fontId="56" fillId="0" borderId="0" xfId="0" applyFont="1" applyAlignment="1">
      <alignment vertical="center"/>
    </xf>
    <xf numFmtId="0" fontId="56" fillId="9" borderId="0" xfId="0" applyFont="1" applyFill="1" applyAlignment="1">
      <alignment vertical="center"/>
    </xf>
    <xf numFmtId="0" fontId="46" fillId="0" borderId="16" xfId="0" applyFont="1" applyBorder="1" applyAlignment="1">
      <alignment vertical="center"/>
    </xf>
    <xf numFmtId="0" fontId="46" fillId="9" borderId="15" xfId="0" applyFont="1" applyFill="1" applyBorder="1" applyAlignment="1">
      <alignment vertical="center"/>
    </xf>
    <xf numFmtId="0" fontId="45" fillId="9" borderId="0" xfId="0" applyFont="1" applyFill="1" applyAlignment="1">
      <alignment horizontal="center" vertical="center"/>
    </xf>
    <xf numFmtId="0" fontId="49" fillId="9" borderId="0" xfId="0" applyFont="1" applyFill="1" applyAlignment="1">
      <alignment vertical="center"/>
    </xf>
    <xf numFmtId="0" fontId="45" fillId="9" borderId="0" xfId="0" applyFont="1" applyFill="1" applyAlignment="1">
      <alignment vertical="center"/>
    </xf>
    <xf numFmtId="0" fontId="57" fillId="9" borderId="15" xfId="0" applyFont="1" applyFill="1" applyBorder="1" applyAlignment="1">
      <alignment vertical="center"/>
    </xf>
    <xf numFmtId="0" fontId="45" fillId="9" borderId="0" xfId="0" applyFont="1" applyFill="1" applyAlignment="1">
      <alignment vertical="center" wrapText="1"/>
    </xf>
    <xf numFmtId="0" fontId="49" fillId="9" borderId="15" xfId="0" applyFont="1" applyFill="1" applyBorder="1" applyAlignment="1">
      <alignment vertical="center"/>
    </xf>
    <xf numFmtId="0" fontId="19" fillId="9" borderId="15" xfId="0" applyFont="1" applyFill="1" applyBorder="1" applyAlignment="1">
      <alignment vertical="center"/>
    </xf>
    <xf numFmtId="0" fontId="45" fillId="0" borderId="23" xfId="0" applyFont="1" applyBorder="1" applyAlignment="1">
      <alignment horizontal="center" vertical="center"/>
    </xf>
    <xf numFmtId="0" fontId="4" fillId="0" borderId="38" xfId="0" applyFont="1" applyBorder="1" applyAlignment="1">
      <alignment horizontal="center" wrapText="1"/>
    </xf>
    <xf numFmtId="49" fontId="4" fillId="0" borderId="16" xfId="2" applyNumberFormat="1" applyFont="1" applyBorder="1"/>
    <xf numFmtId="43" fontId="11" fillId="0" borderId="0" xfId="1" applyFont="1"/>
    <xf numFmtId="0" fontId="11" fillId="0" borderId="0" xfId="0" applyFont="1"/>
    <xf numFmtId="0" fontId="4" fillId="0" borderId="19" xfId="0" applyFont="1" applyBorder="1" applyAlignment="1">
      <alignment horizontal="center" vertical="center"/>
    </xf>
    <xf numFmtId="44" fontId="4" fillId="0" borderId="16" xfId="1" applyNumberFormat="1" applyFont="1" applyBorder="1"/>
    <xf numFmtId="0" fontId="4" fillId="0" borderId="16" xfId="0" applyFont="1" applyBorder="1"/>
    <xf numFmtId="44" fontId="4" fillId="0" borderId="16" xfId="0" applyNumberFormat="1" applyFont="1" applyBorder="1"/>
    <xf numFmtId="44" fontId="4" fillId="0" borderId="21" xfId="0" applyNumberFormat="1" applyFont="1" applyBorder="1"/>
    <xf numFmtId="0" fontId="7" fillId="4" borderId="21" xfId="0" applyFont="1" applyFill="1" applyBorder="1" applyAlignment="1">
      <alignment horizontal="right" indent="1"/>
    </xf>
    <xf numFmtId="0" fontId="4" fillId="0" borderId="21" xfId="0" applyFont="1" applyBorder="1" applyAlignment="1">
      <alignment horizontal="right" indent="1"/>
    </xf>
    <xf numFmtId="43" fontId="22" fillId="0" borderId="0" xfId="1" applyFont="1"/>
    <xf numFmtId="0" fontId="22" fillId="0" borderId="0" xfId="0" applyFont="1"/>
    <xf numFmtId="0" fontId="4" fillId="10" borderId="19" xfId="0" applyFont="1" applyFill="1" applyBorder="1" applyAlignment="1">
      <alignment horizontal="center" vertical="center"/>
    </xf>
    <xf numFmtId="43" fontId="22" fillId="10" borderId="0" xfId="1" applyFont="1" applyFill="1"/>
    <xf numFmtId="0" fontId="22" fillId="10" borderId="0" xfId="0" applyFont="1" applyFill="1"/>
    <xf numFmtId="44" fontId="4" fillId="0" borderId="21" xfId="7" applyNumberFormat="1" applyFont="1" applyBorder="1" applyAlignment="1">
      <alignment horizontal="center"/>
    </xf>
    <xf numFmtId="10" fontId="7" fillId="0" borderId="21" xfId="1" applyNumberFormat="1" applyFont="1" applyBorder="1" applyAlignment="1">
      <alignment horizontal="center"/>
    </xf>
    <xf numFmtId="49" fontId="36" fillId="0" borderId="0" xfId="1" applyNumberFormat="1" applyFont="1" applyBorder="1"/>
    <xf numFmtId="10" fontId="3" fillId="0" borderId="13" xfId="7" applyNumberFormat="1" applyFont="1" applyBorder="1" applyAlignment="1">
      <alignment horizontal="center"/>
    </xf>
    <xf numFmtId="10" fontId="4" fillId="0" borderId="30" xfId="7" applyNumberFormat="1" applyFont="1" applyBorder="1" applyAlignment="1">
      <alignment horizontal="center"/>
    </xf>
    <xf numFmtId="10" fontId="4" fillId="0" borderId="21" xfId="7" applyNumberFormat="1" applyFont="1" applyBorder="1"/>
    <xf numFmtId="10" fontId="9" fillId="0" borderId="27" xfId="7" applyNumberFormat="1" applyFont="1" applyBorder="1"/>
    <xf numFmtId="10" fontId="36" fillId="0" borderId="0" xfId="7" applyNumberFormat="1" applyFont="1" applyBorder="1"/>
    <xf numFmtId="10" fontId="1" fillId="0" borderId="0" xfId="1" applyNumberFormat="1" applyFont="1"/>
    <xf numFmtId="44" fontId="4" fillId="0" borderId="32" xfId="1" applyNumberFormat="1" applyFont="1" applyBorder="1" applyAlignment="1">
      <alignment horizontal="center" wrapText="1"/>
    </xf>
    <xf numFmtId="43" fontId="4" fillId="0" borderId="0" xfId="1" applyFont="1" applyBorder="1"/>
    <xf numFmtId="44" fontId="46" fillId="0" borderId="0" xfId="1" applyNumberFormat="1" applyFont="1" applyFill="1" applyBorder="1" applyAlignment="1">
      <alignment vertical="center"/>
    </xf>
    <xf numFmtId="44" fontId="4" fillId="0" borderId="30" xfId="7" applyNumberFormat="1" applyFont="1" applyBorder="1" applyAlignment="1">
      <alignment horizontal="center"/>
    </xf>
    <xf numFmtId="44" fontId="3" fillId="0" borderId="13" xfId="7" applyNumberFormat="1" applyFont="1" applyBorder="1" applyAlignment="1">
      <alignment horizontal="center"/>
    </xf>
    <xf numFmtId="44" fontId="3" fillId="0" borderId="14" xfId="1" applyNumberFormat="1" applyFont="1" applyBorder="1" applyAlignment="1">
      <alignment horizontal="center"/>
    </xf>
    <xf numFmtId="44" fontId="4" fillId="0" borderId="61" xfId="1" applyNumberFormat="1" applyFont="1" applyBorder="1" applyAlignment="1">
      <alignment horizontal="center"/>
    </xf>
    <xf numFmtId="44" fontId="22" fillId="0" borderId="21" xfId="0" applyNumberFormat="1" applyFont="1" applyBorder="1"/>
    <xf numFmtId="44" fontId="4" fillId="0" borderId="21" xfId="7" applyNumberFormat="1" applyFont="1" applyBorder="1"/>
    <xf numFmtId="44" fontId="9" fillId="0" borderId="27" xfId="7" applyNumberFormat="1" applyFont="1" applyBorder="1"/>
    <xf numFmtId="44" fontId="9" fillId="0" borderId="27" xfId="1" applyNumberFormat="1" applyFont="1" applyBorder="1"/>
    <xf numFmtId="44" fontId="9" fillId="0" borderId="28" xfId="1" applyNumberFormat="1" applyFont="1" applyBorder="1"/>
    <xf numFmtId="44" fontId="36" fillId="0" borderId="0" xfId="7" applyNumberFormat="1" applyFont="1" applyBorder="1"/>
    <xf numFmtId="44" fontId="36" fillId="0" borderId="0" xfId="1" applyNumberFormat="1" applyFont="1" applyBorder="1"/>
    <xf numFmtId="44" fontId="1" fillId="0" borderId="0" xfId="1" applyNumberFormat="1" applyFont="1"/>
    <xf numFmtId="44" fontId="15" fillId="0" borderId="0" xfId="0" applyNumberFormat="1" applyFont="1" applyAlignment="1">
      <alignment horizontal="right" vertical="center" wrapText="1"/>
    </xf>
    <xf numFmtId="44" fontId="8" fillId="0" borderId="0" xfId="0" applyNumberFormat="1" applyFont="1" applyAlignment="1" applyProtection="1">
      <alignment vertical="center"/>
      <protection locked="0"/>
    </xf>
    <xf numFmtId="44" fontId="15" fillId="0" borderId="0" xfId="0" applyNumberFormat="1" applyFont="1" applyAlignment="1">
      <alignment horizontal="center" vertical="center" wrapText="1"/>
    </xf>
    <xf numFmtId="44" fontId="9" fillId="0" borderId="0" xfId="0" applyNumberFormat="1" applyFont="1" applyAlignment="1" applyProtection="1">
      <alignment vertical="center"/>
      <protection locked="0"/>
    </xf>
    <xf numFmtId="2" fontId="5" fillId="0" borderId="11" xfId="0" applyNumberFormat="1" applyFont="1" applyBorder="1" applyAlignment="1">
      <alignment horizontal="center" vertical="center"/>
    </xf>
    <xf numFmtId="0" fontId="2" fillId="0" borderId="0" xfId="0" applyFont="1" applyAlignment="1">
      <alignment horizontal="center" vertical="center"/>
    </xf>
    <xf numFmtId="0" fontId="5" fillId="0" borderId="0" xfId="0" applyFont="1" applyAlignment="1">
      <alignment horizontal="center" vertical="center"/>
    </xf>
    <xf numFmtId="0" fontId="3" fillId="0" borderId="0" xfId="0" applyFont="1" applyAlignment="1">
      <alignment horizontal="center" vertical="center"/>
    </xf>
    <xf numFmtId="2" fontId="3" fillId="0" borderId="0" xfId="0" applyNumberFormat="1" applyFont="1" applyAlignment="1">
      <alignment horizontal="center" vertical="center"/>
    </xf>
    <xf numFmtId="0" fontId="5" fillId="0" borderId="0" xfId="0" applyFont="1" applyAlignment="1">
      <alignment horizontal="left" vertical="center"/>
    </xf>
    <xf numFmtId="0" fontId="49" fillId="4" borderId="70" xfId="0" applyFont="1" applyFill="1" applyBorder="1" applyAlignment="1">
      <alignment horizontal="center" vertical="center" wrapText="1"/>
    </xf>
    <xf numFmtId="0" fontId="49" fillId="5" borderId="30" xfId="0" applyFont="1" applyFill="1" applyBorder="1" applyAlignment="1">
      <alignment horizontal="center" vertical="center" wrapText="1"/>
    </xf>
    <xf numFmtId="2" fontId="2" fillId="0" borderId="0" xfId="0" applyNumberFormat="1" applyFont="1" applyAlignment="1">
      <alignment horizontal="center" vertical="center"/>
    </xf>
    <xf numFmtId="0" fontId="2" fillId="0" borderId="0" xfId="0" applyFont="1" applyAlignment="1">
      <alignment horizontal="center" vertical="center" wrapText="1"/>
    </xf>
    <xf numFmtId="0" fontId="5" fillId="0" borderId="0" xfId="0" applyFont="1" applyAlignment="1">
      <alignment horizontal="right" vertical="center"/>
    </xf>
    <xf numFmtId="2" fontId="3" fillId="0" borderId="0" xfId="0" applyNumberFormat="1" applyFont="1" applyAlignment="1">
      <alignment horizontal="center" vertical="center" wrapText="1"/>
    </xf>
    <xf numFmtId="2" fontId="5" fillId="0" borderId="0" xfId="0" applyNumberFormat="1" applyFont="1" applyAlignment="1">
      <alignment vertical="center" wrapText="1"/>
    </xf>
    <xf numFmtId="0" fontId="2" fillId="0" borderId="0" xfId="0" applyFont="1" applyAlignment="1">
      <alignment vertical="center" wrapText="1"/>
    </xf>
    <xf numFmtId="0" fontId="5" fillId="0" borderId="0" xfId="0" applyFont="1" applyAlignment="1">
      <alignment vertical="center" wrapText="1"/>
    </xf>
    <xf numFmtId="0" fontId="2" fillId="0" borderId="0" xfId="0" applyFont="1" applyAlignment="1">
      <alignment horizontal="right" vertical="center"/>
    </xf>
    <xf numFmtId="4" fontId="2" fillId="0" borderId="0" xfId="0" applyNumberFormat="1" applyFont="1" applyAlignment="1">
      <alignment horizontal="center" vertical="center"/>
    </xf>
    <xf numFmtId="4" fontId="3" fillId="0" borderId="0" xfId="0" applyNumberFormat="1" applyFont="1" applyAlignment="1">
      <alignment horizontal="center" vertical="center" wrapText="1"/>
    </xf>
    <xf numFmtId="4" fontId="3" fillId="0" borderId="0" xfId="0" applyNumberFormat="1" applyFont="1" applyAlignment="1">
      <alignment horizontal="center" vertical="center"/>
    </xf>
    <xf numFmtId="0" fontId="6" fillId="0" borderId="0" xfId="0" applyFont="1" applyAlignment="1">
      <alignment horizontal="center" vertical="center"/>
    </xf>
    <xf numFmtId="2" fontId="2" fillId="0" borderId="0" xfId="0" applyNumberFormat="1" applyFont="1" applyAlignment="1">
      <alignment horizontal="right" vertical="center"/>
    </xf>
    <xf numFmtId="0" fontId="5" fillId="0" borderId="0" xfId="0" applyFont="1" applyAlignment="1">
      <alignment horizontal="center" vertical="center" wrapText="1"/>
    </xf>
    <xf numFmtId="2" fontId="5" fillId="0" borderId="0" xfId="1" applyNumberFormat="1" applyFont="1" applyBorder="1" applyAlignment="1">
      <alignment horizontal="center" vertical="center"/>
    </xf>
    <xf numFmtId="0" fontId="2" fillId="0" borderId="0" xfId="0" applyFont="1" applyAlignment="1">
      <alignment horizontal="left" vertical="center"/>
    </xf>
    <xf numFmtId="2" fontId="5" fillId="0" borderId="0" xfId="0" applyNumberFormat="1" applyFont="1" applyAlignment="1">
      <alignment horizontal="right" vertical="center"/>
    </xf>
    <xf numFmtId="0" fontId="2" fillId="0" borderId="0" xfId="0" applyFont="1" applyAlignment="1">
      <alignment horizontal="left" vertical="center" wrapText="1"/>
    </xf>
    <xf numFmtId="0" fontId="5" fillId="0" borderId="0" xfId="0" applyFont="1" applyAlignment="1">
      <alignment horizontal="left" vertical="center" wrapText="1"/>
    </xf>
    <xf numFmtId="2" fontId="2" fillId="0" borderId="0" xfId="0" applyNumberFormat="1" applyFont="1" applyAlignment="1">
      <alignment horizontal="center" vertical="center" wrapText="1"/>
    </xf>
    <xf numFmtId="4" fontId="6" fillId="0" borderId="0" xfId="0" applyNumberFormat="1" applyFont="1" applyAlignment="1">
      <alignment horizontal="center" vertical="center"/>
    </xf>
    <xf numFmtId="0" fontId="2" fillId="0" borderId="0" xfId="0" applyFont="1" applyAlignment="1">
      <alignment horizontal="right" vertical="center" wrapText="1"/>
    </xf>
    <xf numFmtId="4" fontId="5" fillId="0" borderId="0" xfId="1" applyNumberFormat="1" applyFont="1" applyBorder="1" applyAlignment="1">
      <alignment horizontal="center" vertical="center"/>
    </xf>
    <xf numFmtId="0" fontId="46" fillId="0" borderId="0" xfId="0" applyFont="1" applyAlignment="1">
      <alignment horizontal="left" vertical="center"/>
    </xf>
    <xf numFmtId="2" fontId="46" fillId="0" borderId="0" xfId="0" applyNumberFormat="1" applyFont="1" applyAlignment="1">
      <alignment horizontal="center" vertical="center"/>
    </xf>
    <xf numFmtId="4" fontId="5" fillId="0" borderId="0" xfId="0" applyNumberFormat="1" applyFont="1" applyAlignment="1">
      <alignment horizontal="center" vertical="center"/>
    </xf>
    <xf numFmtId="0" fontId="46" fillId="0" borderId="10" xfId="0" applyFont="1" applyBorder="1" applyAlignment="1">
      <alignment horizontal="center" vertical="center" wrapText="1"/>
    </xf>
    <xf numFmtId="4" fontId="2" fillId="0" borderId="0" xfId="0" applyNumberFormat="1" applyFont="1" applyAlignment="1">
      <alignment horizontal="center" vertical="center" wrapText="1"/>
    </xf>
    <xf numFmtId="2" fontId="5" fillId="0" borderId="0" xfId="0" applyNumberFormat="1" applyFont="1" applyAlignment="1">
      <alignment horizontal="left" vertical="center"/>
    </xf>
    <xf numFmtId="0" fontId="45" fillId="0" borderId="0" xfId="0" applyFont="1" applyAlignment="1">
      <alignment horizontal="left" vertical="center"/>
    </xf>
    <xf numFmtId="0" fontId="45" fillId="0" borderId="0" xfId="0" applyFont="1" applyAlignment="1">
      <alignment horizontal="center" vertical="center"/>
    </xf>
    <xf numFmtId="0" fontId="47" fillId="0" borderId="21" xfId="0" applyFont="1" applyBorder="1" applyAlignment="1">
      <alignment horizontal="center" vertical="center"/>
    </xf>
    <xf numFmtId="44" fontId="45" fillId="0" borderId="21" xfId="1" applyNumberFormat="1" applyFont="1" applyFill="1" applyBorder="1" applyAlignment="1">
      <alignment horizontal="center" vertical="center"/>
    </xf>
    <xf numFmtId="44" fontId="46" fillId="0" borderId="21" xfId="5" applyNumberFormat="1" applyFont="1" applyFill="1" applyBorder="1" applyAlignment="1">
      <alignment horizontal="center" vertical="center"/>
    </xf>
    <xf numFmtId="44" fontId="46" fillId="0" borderId="21" xfId="0" applyNumberFormat="1" applyFont="1" applyBorder="1" applyAlignment="1">
      <alignment horizontal="center" vertical="center"/>
    </xf>
    <xf numFmtId="44" fontId="46" fillId="0" borderId="21" xfId="0" applyNumberFormat="1" applyFont="1" applyBorder="1" applyAlignment="1">
      <alignment horizontal="center" vertical="center" wrapText="1"/>
    </xf>
    <xf numFmtId="44" fontId="46" fillId="0" borderId="21" xfId="4" applyNumberFormat="1" applyFont="1" applyBorder="1" applyAlignment="1">
      <alignment horizontal="center" vertical="center" wrapText="1"/>
    </xf>
    <xf numFmtId="44" fontId="46" fillId="0" borderId="21" xfId="0" applyNumberFormat="1" applyFont="1" applyBorder="1" applyAlignment="1">
      <alignment horizontal="left" vertical="center" wrapText="1"/>
    </xf>
    <xf numFmtId="44" fontId="46" fillId="0" borderId="21" xfId="2" applyFont="1" applyFill="1" applyBorder="1" applyAlignment="1">
      <alignment horizontal="center" vertical="center"/>
    </xf>
    <xf numFmtId="44" fontId="46" fillId="0" borderId="21" xfId="2" applyFont="1" applyFill="1" applyBorder="1" applyAlignment="1">
      <alignment horizontal="left" vertical="center" wrapText="1"/>
    </xf>
    <xf numFmtId="44" fontId="25" fillId="0" borderId="21" xfId="0" applyNumberFormat="1" applyFont="1" applyBorder="1" applyAlignment="1">
      <alignment horizontal="center" vertical="center" wrapText="1"/>
    </xf>
    <xf numFmtId="44" fontId="46" fillId="0" borderId="62" xfId="0" applyNumberFormat="1" applyFont="1" applyBorder="1" applyAlignment="1">
      <alignment horizontal="center" vertical="center" wrapText="1"/>
    </xf>
    <xf numFmtId="44" fontId="45" fillId="0" borderId="21" xfId="0" applyNumberFormat="1" applyFont="1" applyBorder="1" applyAlignment="1">
      <alignment vertical="center"/>
    </xf>
    <xf numFmtId="44" fontId="46" fillId="0" borderId="21" xfId="1" applyNumberFormat="1" applyFont="1" applyFill="1" applyBorder="1" applyAlignment="1">
      <alignment horizontal="center" vertical="center" wrapText="1"/>
    </xf>
    <xf numFmtId="44" fontId="25" fillId="0" borderId="21" xfId="0" applyNumberFormat="1" applyFont="1" applyBorder="1" applyAlignment="1">
      <alignment horizontal="right" vertical="center" wrapText="1"/>
    </xf>
    <xf numFmtId="44" fontId="46" fillId="0" borderId="30" xfId="0" applyNumberFormat="1" applyFont="1" applyBorder="1" applyAlignment="1">
      <alignment horizontal="center" vertical="center" wrapText="1"/>
    </xf>
    <xf numFmtId="0" fontId="24" fillId="0" borderId="0" xfId="0" applyFont="1" applyAlignment="1">
      <alignment horizontal="right" vertical="center" wrapText="1"/>
    </xf>
    <xf numFmtId="0" fontId="24" fillId="0" borderId="0" xfId="0" applyFont="1" applyAlignment="1">
      <alignment horizontal="center" vertical="center" wrapText="1"/>
    </xf>
    <xf numFmtId="0" fontId="45" fillId="0" borderId="27" xfId="0" applyFont="1" applyBorder="1" applyAlignment="1">
      <alignment horizontal="center" vertical="center" wrapText="1"/>
    </xf>
    <xf numFmtId="44" fontId="7" fillId="0" borderId="22" xfId="1" applyNumberFormat="1" applyFont="1" applyBorder="1"/>
    <xf numFmtId="44" fontId="4" fillId="0" borderId="22" xfId="7" applyNumberFormat="1" applyFont="1" applyBorder="1"/>
    <xf numFmtId="164" fontId="4" fillId="0" borderId="8" xfId="1" applyNumberFormat="1" applyFont="1" applyBorder="1" applyAlignment="1">
      <alignment vertical="center"/>
    </xf>
    <xf numFmtId="0" fontId="23" fillId="0" borderId="0" xfId="0" applyFont="1" applyAlignment="1">
      <alignment horizontal="right" vertical="center" wrapText="1"/>
    </xf>
    <xf numFmtId="164" fontId="4" fillId="0" borderId="0" xfId="1" applyNumberFormat="1" applyFont="1" applyBorder="1" applyAlignment="1">
      <alignment vertical="center"/>
    </xf>
    <xf numFmtId="44" fontId="7" fillId="0" borderId="0" xfId="0" applyNumberFormat="1" applyFont="1" applyAlignment="1" applyProtection="1">
      <alignment vertical="center"/>
      <protection locked="0"/>
    </xf>
    <xf numFmtId="44" fontId="11" fillId="0" borderId="0" xfId="1" applyNumberFormat="1" applyFont="1"/>
    <xf numFmtId="44" fontId="4" fillId="0" borderId="0" xfId="0" applyNumberFormat="1" applyFont="1" applyAlignment="1" applyProtection="1">
      <alignment vertical="center"/>
      <protection locked="0"/>
    </xf>
    <xf numFmtId="44" fontId="4" fillId="0" borderId="0" xfId="1" applyNumberFormat="1" applyFont="1" applyBorder="1"/>
    <xf numFmtId="0" fontId="11" fillId="0" borderId="0" xfId="0" applyFont="1" applyAlignment="1">
      <alignment horizontal="center" wrapText="1"/>
    </xf>
    <xf numFmtId="0" fontId="28" fillId="0" borderId="15" xfId="0" applyFont="1" applyBorder="1"/>
    <xf numFmtId="0" fontId="7" fillId="0" borderId="37" xfId="0" applyFont="1" applyBorder="1"/>
    <xf numFmtId="0" fontId="4" fillId="0" borderId="15" xfId="0" applyFont="1" applyBorder="1"/>
    <xf numFmtId="0" fontId="29" fillId="0" borderId="37" xfId="0" applyFont="1" applyBorder="1"/>
    <xf numFmtId="0" fontId="4" fillId="0" borderId="37" xfId="0" applyFont="1" applyBorder="1" applyAlignment="1">
      <alignment horizontal="center"/>
    </xf>
    <xf numFmtId="0" fontId="29" fillId="0" borderId="37" xfId="0" applyFont="1" applyBorder="1" applyAlignment="1">
      <alignment horizontal="center"/>
    </xf>
    <xf numFmtId="0" fontId="4" fillId="0" borderId="15" xfId="0" applyFont="1" applyBorder="1" applyAlignment="1">
      <alignment horizontal="right"/>
    </xf>
    <xf numFmtId="0" fontId="4" fillId="0" borderId="58" xfId="0" applyFont="1" applyBorder="1" applyAlignment="1">
      <alignment horizontal="justify" vertical="top" wrapText="1"/>
    </xf>
    <xf numFmtId="10" fontId="4" fillId="11" borderId="59" xfId="0" applyNumberFormat="1" applyFont="1" applyFill="1" applyBorder="1" applyAlignment="1">
      <alignment horizontal="center" vertical="top" wrapText="1"/>
    </xf>
    <xf numFmtId="0" fontId="4" fillId="0" borderId="18" xfId="0" applyFont="1" applyBorder="1" applyAlignment="1">
      <alignment horizontal="center" vertical="top" wrapText="1"/>
    </xf>
    <xf numFmtId="0" fontId="30" fillId="0" borderId="17" xfId="0" applyFont="1" applyBorder="1" applyAlignment="1">
      <alignment horizontal="justify" vertical="top" wrapText="1"/>
    </xf>
    <xf numFmtId="0" fontId="4" fillId="0" borderId="17" xfId="0" applyFont="1" applyBorder="1" applyAlignment="1">
      <alignment horizontal="center" vertical="top" wrapText="1"/>
    </xf>
    <xf numFmtId="0" fontId="7" fillId="0" borderId="58" xfId="0" applyFont="1" applyBorder="1" applyAlignment="1">
      <alignment horizontal="justify"/>
    </xf>
    <xf numFmtId="10" fontId="7" fillId="0" borderId="59" xfId="0" applyNumberFormat="1" applyFont="1" applyBorder="1" applyAlignment="1">
      <alignment horizontal="center"/>
    </xf>
    <xf numFmtId="0" fontId="7" fillId="0" borderId="18" xfId="0" applyFont="1" applyBorder="1" applyAlignment="1">
      <alignment horizontal="center" vertical="top" wrapText="1"/>
    </xf>
    <xf numFmtId="0" fontId="30" fillId="0" borderId="58" xfId="0" applyFont="1" applyBorder="1" applyAlignment="1">
      <alignment horizontal="left" vertical="top" wrapText="1" indent="2"/>
    </xf>
    <xf numFmtId="10" fontId="4" fillId="0" borderId="59" xfId="0" applyNumberFormat="1" applyFont="1" applyBorder="1" applyAlignment="1">
      <alignment horizontal="center" vertical="top" wrapText="1"/>
    </xf>
    <xf numFmtId="0" fontId="9" fillId="0" borderId="37" xfId="0" applyFont="1" applyBorder="1" applyAlignment="1">
      <alignment vertical="center"/>
    </xf>
    <xf numFmtId="0" fontId="23" fillId="0" borderId="15" xfId="0" applyFont="1" applyBorder="1" applyAlignment="1">
      <alignment horizontal="center"/>
    </xf>
    <xf numFmtId="0" fontId="23" fillId="0" borderId="37" xfId="0" applyFont="1" applyBorder="1" applyAlignment="1">
      <alignment horizontal="center"/>
    </xf>
    <xf numFmtId="0" fontId="27" fillId="0" borderId="15" xfId="0" applyFont="1" applyBorder="1" applyAlignment="1">
      <alignment horizontal="right" vertical="center"/>
    </xf>
    <xf numFmtId="10" fontId="23" fillId="7" borderId="0" xfId="0" applyNumberFormat="1" applyFont="1" applyFill="1" applyAlignment="1" applyProtection="1">
      <alignment horizontal="left" vertical="center" wrapText="1"/>
      <protection locked="0"/>
    </xf>
    <xf numFmtId="10" fontId="23" fillId="7" borderId="37" xfId="0" applyNumberFormat="1" applyFont="1" applyFill="1" applyBorder="1" applyAlignment="1" applyProtection="1">
      <alignment horizontal="left" vertical="center" wrapText="1"/>
      <protection locked="0"/>
    </xf>
    <xf numFmtId="0" fontId="26" fillId="0" borderId="15" xfId="0" applyFont="1" applyBorder="1" applyAlignment="1">
      <alignment horizontal="right" vertical="center"/>
    </xf>
    <xf numFmtId="10" fontId="23" fillId="0" borderId="0" xfId="0" applyNumberFormat="1" applyFont="1" applyAlignment="1">
      <alignment horizontal="left" vertical="center"/>
    </xf>
    <xf numFmtId="0" fontId="23" fillId="0" borderId="0" xfId="0" applyFont="1" applyAlignment="1">
      <alignment horizontal="center" wrapText="1"/>
    </xf>
    <xf numFmtId="0" fontId="23" fillId="0" borderId="37" xfId="0" applyFont="1" applyBorder="1" applyAlignment="1">
      <alignment wrapText="1"/>
    </xf>
    <xf numFmtId="0" fontId="7" fillId="0" borderId="15" xfId="11" applyFont="1" applyBorder="1"/>
    <xf numFmtId="0" fontId="7" fillId="0" borderId="0" xfId="11" applyFont="1"/>
    <xf numFmtId="0" fontId="7" fillId="0" borderId="37" xfId="11" applyFont="1" applyBorder="1"/>
    <xf numFmtId="0" fontId="28" fillId="0" borderId="15" xfId="11" applyFont="1" applyBorder="1"/>
    <xf numFmtId="0" fontId="29" fillId="0" borderId="0" xfId="11" applyFont="1"/>
    <xf numFmtId="0" fontId="7" fillId="0" borderId="0" xfId="11" applyFont="1" applyAlignment="1">
      <alignment horizontal="center"/>
    </xf>
    <xf numFmtId="0" fontId="4" fillId="0" borderId="15" xfId="11" applyBorder="1"/>
    <xf numFmtId="0" fontId="4" fillId="7" borderId="0" xfId="11" applyFill="1" applyProtection="1">
      <protection locked="0"/>
    </xf>
    <xf numFmtId="0" fontId="29" fillId="0" borderId="0" xfId="11" applyFont="1" applyAlignment="1">
      <alignment horizontal="center"/>
    </xf>
    <xf numFmtId="0" fontId="29" fillId="0" borderId="37" xfId="11" applyFont="1" applyBorder="1"/>
    <xf numFmtId="0" fontId="4" fillId="0" borderId="37" xfId="11" applyBorder="1" applyAlignment="1">
      <alignment horizontal="center"/>
    </xf>
    <xf numFmtId="0" fontId="29" fillId="0" borderId="37" xfId="11" applyFont="1" applyBorder="1" applyAlignment="1">
      <alignment horizontal="center"/>
    </xf>
    <xf numFmtId="0" fontId="4" fillId="0" borderId="15" xfId="11" applyBorder="1" applyAlignment="1">
      <alignment horizontal="right"/>
    </xf>
    <xf numFmtId="0" fontId="4" fillId="0" borderId="18" xfId="11" applyBorder="1" applyAlignment="1">
      <alignment horizontal="center" vertical="top" wrapText="1"/>
    </xf>
    <xf numFmtId="0" fontId="7" fillId="0" borderId="18" xfId="11" applyFont="1" applyBorder="1" applyAlignment="1">
      <alignment horizontal="center" vertical="top" wrapText="1"/>
    </xf>
    <xf numFmtId="2" fontId="4" fillId="0" borderId="18" xfId="11" applyNumberFormat="1" applyBorder="1" applyAlignment="1">
      <alignment horizontal="center" vertical="top" wrapText="1"/>
    </xf>
    <xf numFmtId="170" fontId="35" fillId="0" borderId="0" xfId="12" applyNumberFormat="1" applyFont="1" applyBorder="1" applyAlignment="1" applyProtection="1">
      <alignment horizontal="center"/>
    </xf>
    <xf numFmtId="0" fontId="4" fillId="0" borderId="37" xfId="11" applyBorder="1"/>
    <xf numFmtId="0" fontId="36" fillId="0" borderId="15" xfId="11" applyFont="1" applyBorder="1" applyAlignment="1">
      <alignment horizontal="left"/>
    </xf>
    <xf numFmtId="0" fontId="36" fillId="0" borderId="15" xfId="0" applyFont="1" applyBorder="1" applyAlignment="1">
      <alignment vertical="center"/>
    </xf>
    <xf numFmtId="0" fontId="7" fillId="0" borderId="0" xfId="0" applyFont="1" applyAlignment="1">
      <alignment vertical="center"/>
    </xf>
    <xf numFmtId="0" fontId="9" fillId="0" borderId="0" xfId="0" applyFont="1" applyAlignment="1">
      <alignment vertical="center"/>
    </xf>
    <xf numFmtId="0" fontId="9" fillId="7" borderId="0" xfId="0" applyFont="1" applyFill="1" applyAlignment="1" applyProtection="1">
      <alignment horizontal="center" vertical="center"/>
      <protection locked="0"/>
    </xf>
    <xf numFmtId="0" fontId="4" fillId="0" borderId="7" xfId="11" applyBorder="1"/>
    <xf numFmtId="0" fontId="4" fillId="0" borderId="8" xfId="11" applyBorder="1"/>
    <xf numFmtId="0" fontId="4" fillId="0" borderId="8" xfId="11" applyBorder="1" applyAlignment="1">
      <alignment horizontal="center"/>
    </xf>
    <xf numFmtId="0" fontId="4" fillId="0" borderId="9" xfId="11" applyBorder="1"/>
    <xf numFmtId="0" fontId="29" fillId="0" borderId="0" xfId="0" applyFont="1"/>
    <xf numFmtId="0" fontId="7" fillId="0" borderId="0" xfId="0" applyFont="1" applyAlignment="1">
      <alignment horizontal="center"/>
    </xf>
    <xf numFmtId="0" fontId="4" fillId="11" borderId="0" xfId="0" applyFont="1" applyFill="1"/>
    <xf numFmtId="0" fontId="4" fillId="0" borderId="0" xfId="0" applyFont="1"/>
    <xf numFmtId="0" fontId="28" fillId="0" borderId="0" xfId="0" applyFont="1"/>
    <xf numFmtId="0" fontId="29" fillId="0" borderId="0" xfId="0" applyFont="1" applyAlignment="1">
      <alignment horizontal="center"/>
    </xf>
    <xf numFmtId="0" fontId="4" fillId="0" borderId="0" xfId="0" applyFont="1" applyAlignment="1">
      <alignment horizontal="center"/>
    </xf>
    <xf numFmtId="0" fontId="46" fillId="0" borderId="21" xfId="0" applyFont="1" applyBorder="1" applyAlignment="1">
      <alignment horizontal="center" vertical="center"/>
    </xf>
    <xf numFmtId="0" fontId="51" fillId="0" borderId="19" xfId="0" applyFont="1" applyBorder="1" applyAlignment="1">
      <alignment horizontal="right" vertical="center" wrapText="1"/>
    </xf>
    <xf numFmtId="0" fontId="51" fillId="0" borderId="21" xfId="0" applyFont="1" applyBorder="1" applyAlignment="1">
      <alignment horizontal="right" vertical="center" wrapText="1"/>
    </xf>
    <xf numFmtId="0" fontId="4" fillId="0" borderId="0" xfId="0" applyFont="1" applyAlignment="1" applyProtection="1">
      <alignment horizontal="center" vertical="center"/>
      <protection locked="0"/>
    </xf>
    <xf numFmtId="0" fontId="46" fillId="0" borderId="16" xfId="0" applyFont="1" applyBorder="1" applyAlignment="1">
      <alignment horizontal="center" vertical="center"/>
    </xf>
    <xf numFmtId="0" fontId="46" fillId="0" borderId="20" xfId="0" applyFont="1" applyBorder="1" applyAlignment="1">
      <alignment horizontal="center" vertical="center"/>
    </xf>
    <xf numFmtId="0" fontId="49" fillId="5" borderId="16" xfId="0" applyFont="1" applyFill="1" applyBorder="1" applyAlignment="1">
      <alignment horizontal="left" vertical="center" wrapText="1"/>
    </xf>
    <xf numFmtId="0" fontId="49" fillId="5" borderId="17" xfId="0" applyFont="1" applyFill="1" applyBorder="1" applyAlignment="1">
      <alignment horizontal="left" vertical="center" wrapText="1"/>
    </xf>
    <xf numFmtId="0" fontId="49" fillId="5" borderId="18" xfId="0" applyFont="1" applyFill="1" applyBorder="1" applyAlignment="1">
      <alignment horizontal="left" vertical="center" wrapText="1"/>
    </xf>
    <xf numFmtId="0" fontId="49" fillId="5" borderId="17" xfId="0" applyFont="1" applyFill="1" applyBorder="1" applyAlignment="1">
      <alignment horizontal="left" vertical="center"/>
    </xf>
    <xf numFmtId="0" fontId="49" fillId="5" borderId="18" xfId="0" applyFont="1" applyFill="1" applyBorder="1" applyAlignment="1">
      <alignment horizontal="left" vertical="center"/>
    </xf>
    <xf numFmtId="0" fontId="49" fillId="5" borderId="16" xfId="0" applyFont="1" applyFill="1" applyBorder="1" applyAlignment="1">
      <alignment horizontal="left" vertical="center"/>
    </xf>
    <xf numFmtId="0" fontId="7" fillId="0" borderId="0" xfId="0" applyFont="1" applyAlignment="1" applyProtection="1">
      <alignment horizontal="center" vertical="center"/>
      <protection locked="0"/>
    </xf>
    <xf numFmtId="0" fontId="24" fillId="4" borderId="1" xfId="0" applyFont="1" applyFill="1" applyBorder="1" applyAlignment="1">
      <alignment horizontal="right" vertical="center" wrapText="1"/>
    </xf>
    <xf numFmtId="0" fontId="24" fillId="4" borderId="2" xfId="0" applyFont="1" applyFill="1" applyBorder="1" applyAlignment="1">
      <alignment horizontal="right" vertical="center" wrapText="1"/>
    </xf>
    <xf numFmtId="0" fontId="24" fillId="4" borderId="54" xfId="0" applyFont="1" applyFill="1" applyBorder="1" applyAlignment="1">
      <alignment horizontal="right" vertical="center" wrapText="1"/>
    </xf>
    <xf numFmtId="0" fontId="51" fillId="0" borderId="52" xfId="0" applyFont="1" applyBorder="1" applyAlignment="1">
      <alignment horizontal="right" vertical="center" wrapText="1"/>
    </xf>
    <xf numFmtId="0" fontId="51" fillId="0" borderId="35" xfId="0" applyFont="1" applyBorder="1" applyAlignment="1">
      <alignment horizontal="right" vertical="center" wrapText="1"/>
    </xf>
    <xf numFmtId="0" fontId="51" fillId="0" borderId="36" xfId="0" applyFont="1" applyBorder="1" applyAlignment="1">
      <alignment horizontal="right" vertical="center" wrapText="1"/>
    </xf>
    <xf numFmtId="0" fontId="51" fillId="0" borderId="40" xfId="0" applyFont="1" applyBorder="1" applyAlignment="1">
      <alignment horizontal="right" vertical="center" wrapText="1"/>
    </xf>
    <xf numFmtId="0" fontId="51" fillId="0" borderId="17" xfId="0" applyFont="1" applyBorder="1" applyAlignment="1">
      <alignment horizontal="right" vertical="center" wrapText="1"/>
    </xf>
    <xf numFmtId="0" fontId="51" fillId="0" borderId="20" xfId="0" applyFont="1" applyBorder="1" applyAlignment="1">
      <alignment horizontal="right" vertical="center" wrapText="1"/>
    </xf>
    <xf numFmtId="0" fontId="51" fillId="0" borderId="63" xfId="0" applyFont="1" applyBorder="1" applyAlignment="1">
      <alignment horizontal="right" vertical="center" wrapText="1"/>
    </xf>
    <xf numFmtId="0" fontId="51" fillId="0" borderId="33" xfId="0" applyFont="1" applyBorder="1" applyAlignment="1">
      <alignment horizontal="right" vertical="center" wrapText="1"/>
    </xf>
    <xf numFmtId="0" fontId="51" fillId="0" borderId="31" xfId="0" applyFont="1" applyBorder="1" applyAlignment="1">
      <alignment horizontal="right" vertical="center" wrapText="1"/>
    </xf>
    <xf numFmtId="0" fontId="49" fillId="5" borderId="34" xfId="4" applyFont="1" applyFill="1" applyBorder="1" applyAlignment="1">
      <alignment horizontal="left" vertical="justify" wrapText="1"/>
    </xf>
    <xf numFmtId="0" fontId="49" fillId="5" borderId="35" xfId="4" applyFont="1" applyFill="1" applyBorder="1" applyAlignment="1">
      <alignment horizontal="left" vertical="justify" wrapText="1"/>
    </xf>
    <xf numFmtId="0" fontId="49" fillId="5" borderId="39" xfId="4" applyFont="1" applyFill="1" applyBorder="1" applyAlignment="1">
      <alignment horizontal="left" vertical="justify" wrapText="1"/>
    </xf>
    <xf numFmtId="0" fontId="49" fillId="0" borderId="1" xfId="0" applyFont="1" applyBorder="1" applyAlignment="1">
      <alignment horizontal="center" vertical="center"/>
    </xf>
    <xf numFmtId="0" fontId="49" fillId="0" borderId="2" xfId="0" applyFont="1" applyBorder="1" applyAlignment="1">
      <alignment horizontal="center" vertical="center"/>
    </xf>
    <xf numFmtId="0" fontId="49" fillId="0" borderId="3" xfId="0" applyFont="1" applyBorder="1" applyAlignment="1">
      <alignment horizontal="center" vertical="center"/>
    </xf>
    <xf numFmtId="0" fontId="49" fillId="2" borderId="4" xfId="0" applyFont="1" applyFill="1" applyBorder="1" applyAlignment="1">
      <alignment horizontal="center" vertical="center" wrapText="1"/>
    </xf>
    <xf numFmtId="0" fontId="49" fillId="2" borderId="5" xfId="0" applyFont="1" applyFill="1" applyBorder="1" applyAlignment="1">
      <alignment horizontal="center" vertical="center" wrapText="1"/>
    </xf>
    <xf numFmtId="0" fontId="49" fillId="2" borderId="6" xfId="0" applyFont="1" applyFill="1" applyBorder="1" applyAlignment="1">
      <alignment horizontal="center" vertical="center" wrapText="1"/>
    </xf>
    <xf numFmtId="0" fontId="49" fillId="2" borderId="7" xfId="0" applyFont="1" applyFill="1" applyBorder="1" applyAlignment="1">
      <alignment horizontal="center" vertical="center" wrapText="1"/>
    </xf>
    <xf numFmtId="0" fontId="49" fillId="2" borderId="8" xfId="0" applyFont="1" applyFill="1" applyBorder="1" applyAlignment="1">
      <alignment horizontal="center" vertical="center" wrapText="1"/>
    </xf>
    <xf numFmtId="0" fontId="49" fillId="2" borderId="9" xfId="0" applyFont="1" applyFill="1" applyBorder="1" applyAlignment="1">
      <alignment horizontal="center" vertical="center" wrapText="1"/>
    </xf>
    <xf numFmtId="0" fontId="50" fillId="0" borderId="15" xfId="0" applyFont="1" applyBorder="1" applyAlignment="1">
      <alignment horizontal="center" vertical="center"/>
    </xf>
    <xf numFmtId="0" fontId="50" fillId="0" borderId="0" xfId="0" applyFont="1" applyAlignment="1">
      <alignment horizontal="center" vertical="center"/>
    </xf>
    <xf numFmtId="0" fontId="50" fillId="0" borderId="37" xfId="0" applyFont="1" applyBorder="1" applyAlignment="1">
      <alignment horizontal="center" vertical="center"/>
    </xf>
    <xf numFmtId="10" fontId="24" fillId="3" borderId="13" xfId="0" applyNumberFormat="1" applyFont="1" applyFill="1" applyBorder="1" applyAlignment="1">
      <alignment horizontal="center" vertical="center" wrapText="1"/>
    </xf>
    <xf numFmtId="10" fontId="24" fillId="3" borderId="14" xfId="0" applyNumberFormat="1" applyFont="1" applyFill="1" applyBorder="1" applyAlignment="1">
      <alignment horizontal="center" vertical="center" wrapText="1"/>
    </xf>
    <xf numFmtId="4" fontId="46" fillId="3" borderId="49" xfId="2" applyNumberFormat="1" applyFont="1" applyFill="1" applyBorder="1" applyAlignment="1">
      <alignment horizontal="center" vertical="center" wrapText="1"/>
    </xf>
    <xf numFmtId="4" fontId="46" fillId="3" borderId="60" xfId="2" applyNumberFormat="1" applyFont="1" applyFill="1" applyBorder="1" applyAlignment="1">
      <alignment horizontal="center" vertical="center" wrapText="1"/>
    </xf>
    <xf numFmtId="4" fontId="46" fillId="3" borderId="16" xfId="2" applyNumberFormat="1" applyFont="1" applyFill="1" applyBorder="1" applyAlignment="1">
      <alignment horizontal="center" vertical="center" wrapText="1"/>
    </xf>
    <xf numFmtId="4" fontId="46" fillId="3" borderId="20" xfId="2" applyNumberFormat="1" applyFont="1" applyFill="1" applyBorder="1" applyAlignment="1">
      <alignment horizontal="center" vertical="center" wrapText="1"/>
    </xf>
    <xf numFmtId="10" fontId="24" fillId="3" borderId="16" xfId="0" applyNumberFormat="1" applyFont="1" applyFill="1" applyBorder="1" applyAlignment="1">
      <alignment horizontal="center" vertical="center" wrapText="1"/>
    </xf>
    <xf numFmtId="10" fontId="24" fillId="3" borderId="18" xfId="0" applyNumberFormat="1" applyFont="1" applyFill="1" applyBorder="1" applyAlignment="1">
      <alignment horizontal="center" vertical="center" wrapText="1"/>
    </xf>
    <xf numFmtId="0" fontId="24" fillId="3" borderId="64" xfId="0" applyFont="1" applyFill="1" applyBorder="1" applyAlignment="1">
      <alignment horizontal="center" vertical="center" wrapText="1"/>
    </xf>
    <xf numFmtId="0" fontId="24" fillId="3" borderId="38" xfId="0" applyFont="1" applyFill="1" applyBorder="1" applyAlignment="1">
      <alignment horizontal="center" vertical="center" wrapText="1"/>
    </xf>
    <xf numFmtId="0" fontId="25" fillId="3" borderId="65" xfId="0" applyFont="1" applyFill="1" applyBorder="1" applyAlignment="1">
      <alignment horizontal="left" vertical="center"/>
    </xf>
    <xf numFmtId="0" fontId="25" fillId="3" borderId="5" xfId="0" applyFont="1" applyFill="1" applyBorder="1" applyAlignment="1">
      <alignment horizontal="left" vertical="center"/>
    </xf>
    <xf numFmtId="0" fontId="25" fillId="3" borderId="66" xfId="0" applyFont="1" applyFill="1" applyBorder="1" applyAlignment="1">
      <alignment horizontal="left" vertical="center"/>
    </xf>
    <xf numFmtId="0" fontId="25" fillId="3" borderId="32" xfId="0" applyFont="1" applyFill="1" applyBorder="1" applyAlignment="1">
      <alignment horizontal="left" vertical="center"/>
    </xf>
    <xf numFmtId="0" fontId="25" fillId="3" borderId="33" xfId="0" applyFont="1" applyFill="1" applyBorder="1" applyAlignment="1">
      <alignment horizontal="left" vertical="center"/>
    </xf>
    <xf numFmtId="0" fontId="25" fillId="3" borderId="31" xfId="0" applyFont="1" applyFill="1" applyBorder="1" applyAlignment="1">
      <alignment horizontal="left" vertical="center"/>
    </xf>
    <xf numFmtId="17" fontId="46" fillId="0" borderId="16" xfId="2" applyNumberFormat="1" applyFont="1" applyFill="1" applyBorder="1" applyAlignment="1">
      <alignment horizontal="center" vertical="center" wrapText="1"/>
    </xf>
    <xf numFmtId="17" fontId="46" fillId="0" borderId="18" xfId="2" applyNumberFormat="1" applyFont="1" applyFill="1" applyBorder="1" applyAlignment="1">
      <alignment horizontal="center" vertical="center" wrapText="1"/>
    </xf>
    <xf numFmtId="0" fontId="46" fillId="0" borderId="0" xfId="0" applyFont="1" applyAlignment="1">
      <alignment horizontal="center" vertical="center"/>
    </xf>
    <xf numFmtId="0" fontId="49" fillId="5" borderId="49" xfId="0" applyFont="1" applyFill="1" applyBorder="1" applyAlignment="1">
      <alignment horizontal="left" vertical="center"/>
    </xf>
    <xf numFmtId="0" fontId="49" fillId="5" borderId="50" xfId="0" applyFont="1" applyFill="1" applyBorder="1" applyAlignment="1">
      <alignment horizontal="left" vertical="center"/>
    </xf>
    <xf numFmtId="0" fontId="49" fillId="5" borderId="51" xfId="0" applyFont="1" applyFill="1" applyBorder="1" applyAlignment="1">
      <alignment horizontal="left" vertical="center"/>
    </xf>
    <xf numFmtId="0" fontId="24" fillId="3" borderId="19" xfId="0" applyFont="1" applyFill="1" applyBorder="1" applyAlignment="1">
      <alignment horizontal="center" vertical="center" wrapText="1"/>
    </xf>
    <xf numFmtId="0" fontId="24" fillId="3" borderId="23" xfId="0" applyFont="1" applyFill="1" applyBorder="1" applyAlignment="1">
      <alignment horizontal="center" vertical="center" wrapText="1"/>
    </xf>
    <xf numFmtId="0" fontId="25" fillId="2" borderId="16" xfId="0" applyFont="1" applyFill="1" applyBorder="1" applyAlignment="1">
      <alignment horizontal="left" vertical="center" wrapText="1"/>
    </xf>
    <xf numFmtId="0" fontId="25" fillId="2" borderId="17" xfId="0" applyFont="1" applyFill="1" applyBorder="1" applyAlignment="1">
      <alignment horizontal="left" vertical="center" wrapText="1"/>
    </xf>
    <xf numFmtId="0" fontId="25" fillId="2" borderId="20" xfId="0" applyFont="1" applyFill="1" applyBorder="1" applyAlignment="1">
      <alignment horizontal="left" vertical="center" wrapText="1"/>
    </xf>
    <xf numFmtId="0" fontId="25" fillId="2" borderId="24" xfId="0" applyFont="1" applyFill="1" applyBorder="1" applyAlignment="1">
      <alignment horizontal="left" vertical="center" wrapText="1"/>
    </xf>
    <xf numFmtId="0" fontId="25" fillId="2" borderId="25" xfId="0" applyFont="1" applyFill="1" applyBorder="1" applyAlignment="1">
      <alignment horizontal="left" vertical="center" wrapText="1"/>
    </xf>
    <xf numFmtId="0" fontId="25" fillId="2" borderId="26" xfId="0" applyFont="1" applyFill="1" applyBorder="1" applyAlignment="1">
      <alignment horizontal="left" vertical="center" wrapText="1"/>
    </xf>
    <xf numFmtId="4" fontId="46" fillId="3" borderId="34" xfId="2" applyNumberFormat="1" applyFont="1" applyFill="1" applyBorder="1" applyAlignment="1">
      <alignment horizontal="center" vertical="center" wrapText="1"/>
    </xf>
    <xf numFmtId="4" fontId="46" fillId="3" borderId="36" xfId="2" applyNumberFormat="1" applyFont="1" applyFill="1" applyBorder="1" applyAlignment="1">
      <alignment horizontal="center" vertical="center" wrapText="1"/>
    </xf>
    <xf numFmtId="17" fontId="46" fillId="0" borderId="24" xfId="2" applyNumberFormat="1" applyFont="1" applyFill="1" applyBorder="1" applyAlignment="1">
      <alignment horizontal="center" vertical="center" wrapText="1"/>
    </xf>
    <xf numFmtId="17" fontId="46" fillId="0" borderId="56" xfId="2" applyNumberFormat="1" applyFont="1" applyFill="1" applyBorder="1" applyAlignment="1">
      <alignment horizontal="center" vertical="center" wrapText="1"/>
    </xf>
    <xf numFmtId="4" fontId="46" fillId="3" borderId="24" xfId="2" applyNumberFormat="1" applyFont="1" applyFill="1" applyBorder="1" applyAlignment="1">
      <alignment horizontal="center" vertical="center" wrapText="1"/>
    </xf>
    <xf numFmtId="4" fontId="46" fillId="3" borderId="26" xfId="2" applyNumberFormat="1" applyFont="1" applyFill="1" applyBorder="1" applyAlignment="1">
      <alignment horizontal="center" vertical="center" wrapText="1"/>
    </xf>
    <xf numFmtId="0" fontId="46" fillId="0" borderId="0" xfId="0" applyFont="1" applyAlignment="1">
      <alignment horizontal="right" vertical="center" wrapText="1"/>
    </xf>
    <xf numFmtId="43" fontId="49" fillId="0" borderId="7" xfId="1" applyFont="1" applyBorder="1" applyAlignment="1">
      <alignment horizontal="center" vertical="center" wrapText="1"/>
    </xf>
    <xf numFmtId="43" fontId="49" fillId="0" borderId="8" xfId="1" applyFont="1" applyBorder="1" applyAlignment="1">
      <alignment horizontal="center" vertical="center" wrapText="1"/>
    </xf>
    <xf numFmtId="43" fontId="49" fillId="0" borderId="9" xfId="1" applyFont="1" applyBorder="1" applyAlignment="1">
      <alignment horizontal="center" vertical="center" wrapText="1"/>
    </xf>
    <xf numFmtId="0" fontId="2" fillId="0" borderId="0" xfId="0" applyFont="1" applyAlignment="1">
      <alignment horizontal="center" vertical="center"/>
    </xf>
    <xf numFmtId="4" fontId="2" fillId="0" borderId="0" xfId="0" applyNumberFormat="1" applyFont="1" applyAlignment="1">
      <alignment horizontal="center" vertical="center"/>
    </xf>
    <xf numFmtId="0" fontId="3" fillId="5" borderId="16" xfId="0" applyFont="1" applyFill="1" applyBorder="1" applyAlignment="1">
      <alignment horizontal="left" vertical="center"/>
    </xf>
    <xf numFmtId="0" fontId="3" fillId="5" borderId="17" xfId="0" applyFont="1" applyFill="1" applyBorder="1" applyAlignment="1">
      <alignment horizontal="left" vertical="center"/>
    </xf>
    <xf numFmtId="0" fontId="3" fillId="5" borderId="20" xfId="0" applyFont="1" applyFill="1" applyBorder="1" applyAlignment="1">
      <alignment horizontal="left" vertical="center"/>
    </xf>
    <xf numFmtId="0" fontId="5" fillId="0" borderId="0" xfId="0" applyFont="1" applyAlignment="1">
      <alignment horizontal="left" vertical="center" wrapText="1"/>
    </xf>
    <xf numFmtId="0" fontId="45" fillId="0" borderId="0" xfId="0" applyFont="1" applyAlignment="1">
      <alignment horizontal="left" vertical="center" wrapText="1"/>
    </xf>
    <xf numFmtId="0" fontId="5" fillId="0" borderId="0" xfId="0" applyFont="1" applyAlignment="1">
      <alignment horizontal="center" vertical="center"/>
    </xf>
    <xf numFmtId="0" fontId="5" fillId="0" borderId="0" xfId="0" applyFont="1" applyAlignment="1">
      <alignment horizontal="left" vertical="center"/>
    </xf>
    <xf numFmtId="0" fontId="46" fillId="0" borderId="0" xfId="0" applyFont="1" applyAlignment="1">
      <alignment horizontal="left" vertical="center" wrapText="1"/>
    </xf>
    <xf numFmtId="0" fontId="2" fillId="0" borderId="0" xfId="0" applyFont="1" applyAlignment="1">
      <alignment horizontal="left" vertical="center"/>
    </xf>
    <xf numFmtId="0" fontId="3" fillId="4" borderId="16" xfId="0" applyFont="1" applyFill="1" applyBorder="1" applyAlignment="1">
      <alignment horizontal="center" vertical="center"/>
    </xf>
    <xf numFmtId="0" fontId="3" fillId="4" borderId="17" xfId="0" applyFont="1" applyFill="1" applyBorder="1" applyAlignment="1">
      <alignment horizontal="center" vertical="center"/>
    </xf>
    <xf numFmtId="0" fontId="3" fillId="4" borderId="20" xfId="0" applyFont="1" applyFill="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center" vertical="center" wrapText="1"/>
    </xf>
    <xf numFmtId="0" fontId="5" fillId="0" borderId="0" xfId="0" applyFont="1" applyAlignment="1">
      <alignment horizontal="right" vertical="center"/>
    </xf>
    <xf numFmtId="0" fontId="2" fillId="0" borderId="0" xfId="0" applyFont="1" applyAlignment="1">
      <alignment horizontal="right" vertical="center"/>
    </xf>
    <xf numFmtId="0" fontId="46" fillId="0" borderId="10" xfId="0" applyFont="1" applyBorder="1" applyAlignment="1">
      <alignment horizontal="left" vertical="center" wrapText="1"/>
    </xf>
    <xf numFmtId="0" fontId="3" fillId="5" borderId="21" xfId="0" applyFont="1" applyFill="1" applyBorder="1" applyAlignment="1">
      <alignment horizontal="left" vertical="center"/>
    </xf>
    <xf numFmtId="0" fontId="2" fillId="0" borderId="35" xfId="0" applyFont="1" applyBorder="1" applyAlignment="1">
      <alignment horizontal="left" vertical="center" wrapText="1"/>
    </xf>
    <xf numFmtId="2" fontId="5" fillId="0" borderId="0" xfId="0" applyNumberFormat="1" applyFont="1" applyAlignment="1">
      <alignment horizontal="center" vertical="center"/>
    </xf>
    <xf numFmtId="2" fontId="5" fillId="0" borderId="11" xfId="0" applyNumberFormat="1" applyFont="1" applyBorder="1" applyAlignment="1">
      <alignment horizontal="center" vertical="center"/>
    </xf>
    <xf numFmtId="0" fontId="5" fillId="0" borderId="35" xfId="0" applyFont="1" applyBorder="1" applyAlignment="1">
      <alignment horizontal="left" vertical="center" wrapText="1"/>
    </xf>
    <xf numFmtId="2" fontId="2" fillId="0" borderId="0" xfId="0" applyNumberFormat="1" applyFont="1" applyAlignment="1">
      <alignment horizontal="right" vertical="center"/>
    </xf>
    <xf numFmtId="2" fontId="5" fillId="0" borderId="0" xfId="0" applyNumberFormat="1" applyFont="1" applyAlignment="1">
      <alignment horizontal="right" vertical="center"/>
    </xf>
    <xf numFmtId="0" fontId="2" fillId="0" borderId="0" xfId="0" applyFont="1" applyAlignment="1">
      <alignment horizontal="right" vertical="center" wrapText="1"/>
    </xf>
    <xf numFmtId="0" fontId="2" fillId="0" borderId="35" xfId="0" applyFont="1" applyBorder="1" applyAlignment="1">
      <alignment horizontal="left" vertical="center"/>
    </xf>
    <xf numFmtId="0" fontId="5" fillId="0" borderId="35" xfId="0" applyFont="1" applyBorder="1" applyAlignment="1">
      <alignment horizontal="left" vertical="center"/>
    </xf>
    <xf numFmtId="0" fontId="45" fillId="0" borderId="10" xfId="0" applyFont="1" applyBorder="1" applyAlignment="1">
      <alignment horizontal="left" vertical="center" wrapText="1"/>
    </xf>
    <xf numFmtId="0" fontId="3" fillId="4" borderId="16" xfId="0" applyFont="1" applyFill="1" applyBorder="1" applyAlignment="1">
      <alignment horizontal="left" vertical="center" wrapText="1"/>
    </xf>
    <xf numFmtId="0" fontId="3" fillId="4" borderId="17" xfId="0" applyFont="1" applyFill="1" applyBorder="1" applyAlignment="1">
      <alignment horizontal="left" vertical="center" wrapText="1"/>
    </xf>
    <xf numFmtId="0" fontId="3" fillId="4" borderId="20" xfId="0" applyFont="1" applyFill="1" applyBorder="1" applyAlignment="1">
      <alignment horizontal="left" vertical="center" wrapText="1"/>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3" fillId="2" borderId="65"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6" xfId="0" applyFont="1" applyFill="1" applyBorder="1" applyAlignment="1">
      <alignment horizontal="center" vertical="center" wrapText="1"/>
    </xf>
    <xf numFmtId="0" fontId="3" fillId="2" borderId="68"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69" xfId="0" applyFont="1" applyFill="1" applyBorder="1" applyAlignment="1">
      <alignment horizontal="center" vertical="center" wrapText="1"/>
    </xf>
    <xf numFmtId="0" fontId="3" fillId="0" borderId="32" xfId="0" applyFont="1" applyBorder="1" applyAlignment="1">
      <alignment horizontal="left" vertical="center"/>
    </xf>
    <xf numFmtId="0" fontId="3" fillId="0" borderId="33" xfId="0" applyFont="1" applyBorder="1" applyAlignment="1">
      <alignment horizontal="left" vertical="center"/>
    </xf>
    <xf numFmtId="0" fontId="3" fillId="0" borderId="31" xfId="0" applyFont="1" applyBorder="1" applyAlignment="1">
      <alignment horizontal="left" vertical="center"/>
    </xf>
    <xf numFmtId="0" fontId="3" fillId="5" borderId="32" xfId="0" applyFont="1" applyFill="1" applyBorder="1" applyAlignment="1">
      <alignment horizontal="left" vertical="center"/>
    </xf>
    <xf numFmtId="0" fontId="3" fillId="5" borderId="33" xfId="0" applyFont="1" applyFill="1" applyBorder="1" applyAlignment="1">
      <alignment horizontal="left" vertical="center"/>
    </xf>
    <xf numFmtId="0" fontId="3" fillId="5" borderId="31" xfId="0" applyFont="1" applyFill="1" applyBorder="1" applyAlignment="1">
      <alignment horizontal="left" vertical="center"/>
    </xf>
    <xf numFmtId="0" fontId="3" fillId="4" borderId="67" xfId="0" applyFont="1" applyFill="1" applyBorder="1" applyAlignment="1">
      <alignment horizontal="center" vertical="center"/>
    </xf>
    <xf numFmtId="0" fontId="3" fillId="4" borderId="2" xfId="0" applyFont="1" applyFill="1" applyBorder="1" applyAlignment="1">
      <alignment horizontal="center" vertical="center"/>
    </xf>
    <xf numFmtId="0" fontId="3" fillId="4" borderId="54" xfId="0" applyFont="1" applyFill="1" applyBorder="1" applyAlignment="1">
      <alignment horizontal="center" vertical="center"/>
    </xf>
    <xf numFmtId="0" fontId="3" fillId="5" borderId="10" xfId="0" applyFont="1" applyFill="1" applyBorder="1" applyAlignment="1">
      <alignment horizontal="left" vertical="center"/>
    </xf>
    <xf numFmtId="0" fontId="3" fillId="5" borderId="0" xfId="0" applyFont="1" applyFill="1" applyAlignment="1">
      <alignment horizontal="left" vertical="center"/>
    </xf>
    <xf numFmtId="0" fontId="3" fillId="5" borderId="11" xfId="0" applyFont="1" applyFill="1" applyBorder="1" applyAlignment="1">
      <alignment horizontal="left" vertical="center"/>
    </xf>
    <xf numFmtId="0" fontId="5" fillId="0" borderId="0" xfId="0" applyFont="1" applyAlignment="1">
      <alignment horizontal="center"/>
    </xf>
    <xf numFmtId="0" fontId="55" fillId="0" borderId="12" xfId="0" applyFont="1" applyBorder="1" applyAlignment="1">
      <alignment horizontal="center" vertical="center"/>
    </xf>
    <xf numFmtId="0" fontId="55" fillId="0" borderId="13" xfId="0" applyFont="1" applyBorder="1" applyAlignment="1">
      <alignment horizontal="center" vertical="center"/>
    </xf>
    <xf numFmtId="0" fontId="55" fillId="0" borderId="14" xfId="0" applyFont="1" applyBorder="1" applyAlignment="1">
      <alignment horizontal="center" vertical="center"/>
    </xf>
    <xf numFmtId="0" fontId="55" fillId="0" borderId="19" xfId="0" applyFont="1" applyBorder="1" applyAlignment="1">
      <alignment horizontal="center" vertical="center"/>
    </xf>
    <xf numFmtId="0" fontId="55" fillId="0" borderId="21" xfId="0" applyFont="1" applyBorder="1" applyAlignment="1">
      <alignment horizontal="center" vertical="center"/>
    </xf>
    <xf numFmtId="0" fontId="55" fillId="0" borderId="22" xfId="0" applyFont="1" applyBorder="1" applyAlignment="1">
      <alignment horizontal="center" vertical="center"/>
    </xf>
    <xf numFmtId="0" fontId="47" fillId="0" borderId="19" xfId="0" applyFont="1" applyBorder="1" applyAlignment="1">
      <alignment horizontal="center" vertical="center"/>
    </xf>
    <xf numFmtId="0" fontId="47" fillId="0" borderId="21" xfId="0" applyFont="1" applyBorder="1" applyAlignment="1">
      <alignment horizontal="center" vertical="center"/>
    </xf>
    <xf numFmtId="0" fontId="47" fillId="0" borderId="22" xfId="0" applyFont="1" applyBorder="1" applyAlignment="1">
      <alignment horizontal="center" vertical="center" wrapText="1"/>
    </xf>
    <xf numFmtId="44" fontId="9" fillId="0" borderId="0" xfId="0" applyNumberFormat="1" applyFont="1" applyAlignment="1" applyProtection="1">
      <alignment horizontal="center" vertical="center"/>
      <protection locked="0"/>
    </xf>
    <xf numFmtId="44" fontId="22" fillId="0" borderId="0" xfId="1" applyNumberFormat="1" applyFont="1" applyBorder="1" applyAlignment="1">
      <alignment vertical="center"/>
    </xf>
    <xf numFmtId="44" fontId="22" fillId="0" borderId="0" xfId="1" applyNumberFormat="1" applyFont="1" applyBorder="1" applyAlignment="1">
      <alignment horizontal="center" vertical="center"/>
    </xf>
    <xf numFmtId="44" fontId="8" fillId="0" borderId="0" xfId="0" applyNumberFormat="1" applyFont="1" applyAlignment="1" applyProtection="1">
      <alignment horizontal="center" vertical="center"/>
      <protection locked="0"/>
    </xf>
    <xf numFmtId="0" fontId="4" fillId="10" borderId="16" xfId="0" applyFont="1" applyFill="1" applyBorder="1" applyAlignment="1">
      <alignment horizontal="left"/>
    </xf>
    <xf numFmtId="0" fontId="4" fillId="10" borderId="17" xfId="0" applyFont="1" applyFill="1" applyBorder="1" applyAlignment="1">
      <alignment horizontal="left"/>
    </xf>
    <xf numFmtId="0" fontId="4" fillId="10" borderId="18" xfId="0" applyFont="1" applyFill="1" applyBorder="1" applyAlignment="1">
      <alignment horizontal="left"/>
    </xf>
    <xf numFmtId="43" fontId="22" fillId="10" borderId="16" xfId="1" applyFont="1" applyFill="1" applyBorder="1" applyAlignment="1">
      <alignment horizontal="left"/>
    </xf>
    <xf numFmtId="43" fontId="22" fillId="10" borderId="17" xfId="1" applyFont="1" applyFill="1" applyBorder="1" applyAlignment="1">
      <alignment horizontal="left"/>
    </xf>
    <xf numFmtId="43" fontId="22" fillId="10" borderId="18" xfId="1" applyFont="1" applyFill="1" applyBorder="1" applyAlignment="1">
      <alignment horizontal="left"/>
    </xf>
    <xf numFmtId="43" fontId="1" fillId="0" borderId="4" xfId="1" applyFont="1" applyBorder="1" applyAlignment="1">
      <alignment horizontal="center"/>
    </xf>
    <xf numFmtId="43" fontId="1" fillId="0" borderId="5" xfId="1" applyFont="1" applyBorder="1" applyAlignment="1">
      <alignment horizontal="center"/>
    </xf>
    <xf numFmtId="43" fontId="1" fillId="0" borderId="6" xfId="1" applyFont="1" applyBorder="1" applyAlignment="1">
      <alignment horizontal="center"/>
    </xf>
    <xf numFmtId="2" fontId="43" fillId="2" borderId="1" xfId="0" applyNumberFormat="1" applyFont="1" applyFill="1" applyBorder="1" applyAlignment="1">
      <alignment horizontal="center" vertical="center" wrapText="1"/>
    </xf>
    <xf numFmtId="2" fontId="43" fillId="2" borderId="2" xfId="0" applyNumberFormat="1" applyFont="1" applyFill="1" applyBorder="1" applyAlignment="1">
      <alignment horizontal="center" vertical="center" wrapText="1"/>
    </xf>
    <xf numFmtId="2" fontId="43" fillId="2" borderId="3" xfId="0" applyNumberFormat="1" applyFont="1" applyFill="1" applyBorder="1" applyAlignment="1">
      <alignment horizontal="center" vertical="center" wrapText="1"/>
    </xf>
    <xf numFmtId="2" fontId="44" fillId="2" borderId="15" xfId="0" applyNumberFormat="1" applyFont="1" applyFill="1" applyBorder="1" applyAlignment="1">
      <alignment horizontal="center" vertical="center" wrapText="1"/>
    </xf>
    <xf numFmtId="2" fontId="44" fillId="2" borderId="0" xfId="0" applyNumberFormat="1" applyFont="1" applyFill="1" applyAlignment="1">
      <alignment horizontal="center" vertical="center" wrapText="1"/>
    </xf>
    <xf numFmtId="2" fontId="44" fillId="2" borderId="37" xfId="0" applyNumberFormat="1" applyFont="1" applyFill="1" applyBorder="1" applyAlignment="1">
      <alignment horizontal="center" vertical="center" wrapText="1"/>
    </xf>
    <xf numFmtId="2" fontId="5" fillId="2" borderId="15" xfId="0" applyNumberFormat="1" applyFont="1" applyFill="1" applyBorder="1" applyAlignment="1">
      <alignment horizontal="center" vertical="center" wrapText="1"/>
    </xf>
    <xf numFmtId="2" fontId="5" fillId="2" borderId="0" xfId="0" applyNumberFormat="1" applyFont="1" applyFill="1" applyAlignment="1">
      <alignment horizontal="center" vertical="center" wrapText="1"/>
    </xf>
    <xf numFmtId="2" fontId="5" fillId="2" borderId="37" xfId="0" applyNumberFormat="1" applyFont="1" applyFill="1" applyBorder="1" applyAlignment="1">
      <alignment horizontal="center" vertical="center" wrapText="1"/>
    </xf>
    <xf numFmtId="2" fontId="5" fillId="0" borderId="5" xfId="0" applyNumberFormat="1" applyFont="1" applyBorder="1" applyAlignment="1">
      <alignment horizontal="left" vertical="center" wrapText="1"/>
    </xf>
    <xf numFmtId="2" fontId="5" fillId="0" borderId="6" xfId="0" applyNumberFormat="1" applyFont="1" applyBorder="1" applyAlignment="1">
      <alignment horizontal="left" vertical="center" wrapText="1"/>
    </xf>
    <xf numFmtId="2" fontId="5" fillId="0" borderId="8" xfId="0" applyNumberFormat="1" applyFont="1" applyBorder="1" applyAlignment="1">
      <alignment horizontal="left" vertical="center" wrapText="1"/>
    </xf>
    <xf numFmtId="2" fontId="5" fillId="0" borderId="9" xfId="0" applyNumberFormat="1" applyFont="1" applyBorder="1" applyAlignment="1">
      <alignment horizontal="left" vertical="center" wrapText="1"/>
    </xf>
    <xf numFmtId="0" fontId="0" fillId="0" borderId="42" xfId="0" applyBorder="1" applyAlignment="1">
      <alignment wrapText="1"/>
    </xf>
    <xf numFmtId="0" fontId="0" fillId="0" borderId="43" xfId="0" applyBorder="1" applyAlignment="1">
      <alignment wrapText="1"/>
    </xf>
    <xf numFmtId="0" fontId="0" fillId="0" borderId="44" xfId="0" applyBorder="1" applyAlignment="1">
      <alignment wrapText="1"/>
    </xf>
    <xf numFmtId="0" fontId="0" fillId="0" borderId="46" xfId="0" applyBorder="1" applyAlignment="1">
      <alignment horizontal="right" vertical="top" wrapText="1"/>
    </xf>
    <xf numFmtId="0" fontId="0" fillId="0" borderId="48" xfId="0" applyBorder="1" applyAlignment="1">
      <alignment horizontal="right" vertical="top" wrapText="1"/>
    </xf>
    <xf numFmtId="0" fontId="17" fillId="0" borderId="42" xfId="0" applyFont="1" applyBorder="1" applyAlignment="1">
      <alignment wrapText="1"/>
    </xf>
    <xf numFmtId="0" fontId="17" fillId="0" borderId="43" xfId="0" applyFont="1" applyBorder="1" applyAlignment="1">
      <alignment wrapText="1"/>
    </xf>
    <xf numFmtId="0" fontId="17" fillId="0" borderId="44" xfId="0" applyFont="1" applyBorder="1" applyAlignment="1">
      <alignment wrapText="1"/>
    </xf>
    <xf numFmtId="0" fontId="17" fillId="6" borderId="42" xfId="0" applyFont="1" applyFill="1" applyBorder="1" applyAlignment="1">
      <alignment wrapText="1"/>
    </xf>
    <xf numFmtId="0" fontId="17" fillId="6" borderId="43" xfId="0" applyFont="1" applyFill="1" applyBorder="1" applyAlignment="1">
      <alignment wrapText="1"/>
    </xf>
    <xf numFmtId="0" fontId="17" fillId="6" borderId="44" xfId="0" applyFont="1" applyFill="1" applyBorder="1" applyAlignment="1">
      <alignment wrapText="1"/>
    </xf>
    <xf numFmtId="0" fontId="0" fillId="0" borderId="47" xfId="0" applyBorder="1" applyAlignment="1">
      <alignment horizontal="right" vertical="top" wrapText="1"/>
    </xf>
    <xf numFmtId="0" fontId="17" fillId="0" borderId="0" xfId="0" applyFont="1" applyAlignment="1">
      <alignment wrapText="1"/>
    </xf>
    <xf numFmtId="0" fontId="0" fillId="0" borderId="0" xfId="0" applyAlignment="1">
      <alignment wrapText="1"/>
    </xf>
    <xf numFmtId="0" fontId="17" fillId="0" borderId="42" xfId="0" applyFont="1" applyBorder="1" applyAlignment="1">
      <alignment horizontal="right" wrapText="1"/>
    </xf>
    <xf numFmtId="0" fontId="17" fillId="0" borderId="43" xfId="0" applyFont="1" applyBorder="1" applyAlignment="1">
      <alignment horizontal="right" wrapText="1"/>
    </xf>
    <xf numFmtId="0" fontId="17" fillId="0" borderId="44" xfId="0" applyFont="1" applyBorder="1" applyAlignment="1">
      <alignment horizontal="right" wrapText="1"/>
    </xf>
    <xf numFmtId="0" fontId="0" fillId="0" borderId="45" xfId="0" applyBorder="1" applyAlignment="1">
      <alignment wrapText="1"/>
    </xf>
    <xf numFmtId="0" fontId="19" fillId="0" borderId="4" xfId="0" applyFont="1" applyBorder="1" applyAlignment="1">
      <alignment horizontal="center" vertical="center" wrapText="1"/>
    </xf>
    <xf numFmtId="0" fontId="19" fillId="0" borderId="5" xfId="0" applyFont="1" applyBorder="1" applyAlignment="1">
      <alignment horizontal="center" vertical="center" wrapText="1"/>
    </xf>
    <xf numFmtId="0" fontId="19"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0" xfId="0" applyFont="1" applyAlignment="1">
      <alignment horizontal="center" vertical="center" wrapText="1"/>
    </xf>
    <xf numFmtId="0" fontId="19" fillId="0" borderId="12" xfId="0" applyFont="1" applyBorder="1" applyAlignment="1">
      <alignment horizontal="center" vertical="center" wrapText="1"/>
    </xf>
    <xf numFmtId="0" fontId="19" fillId="0" borderId="13" xfId="0" applyFont="1" applyBorder="1" applyAlignment="1">
      <alignment horizontal="center" vertical="center" wrapText="1"/>
    </xf>
    <xf numFmtId="0" fontId="19" fillId="0" borderId="14" xfId="0" applyFont="1" applyBorder="1" applyAlignment="1">
      <alignment horizontal="center" vertical="center" wrapText="1"/>
    </xf>
    <xf numFmtId="0" fontId="3" fillId="0" borderId="57"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56" xfId="0" applyFont="1" applyBorder="1" applyAlignment="1">
      <alignment horizontal="center" vertical="center" wrapText="1"/>
    </xf>
    <xf numFmtId="0" fontId="7" fillId="0" borderId="15" xfId="11" applyFont="1" applyBorder="1"/>
    <xf numFmtId="0" fontId="7" fillId="0" borderId="0" xfId="11" applyFont="1"/>
    <xf numFmtId="0" fontId="7" fillId="0" borderId="37" xfId="11" applyFont="1" applyBorder="1"/>
    <xf numFmtId="10" fontId="32" fillId="8" borderId="34" xfId="7" applyNumberFormat="1" applyFont="1" applyFill="1" applyBorder="1" applyAlignment="1" applyProtection="1">
      <alignment horizontal="center" vertical="center" wrapText="1"/>
    </xf>
    <xf numFmtId="10" fontId="32" fillId="8" borderId="39" xfId="7" applyNumberFormat="1" applyFont="1" applyFill="1" applyBorder="1" applyAlignment="1" applyProtection="1">
      <alignment horizontal="center" vertical="center" wrapText="1"/>
    </xf>
    <xf numFmtId="10" fontId="32" fillId="8" borderId="32" xfId="7" applyNumberFormat="1" applyFont="1" applyFill="1" applyBorder="1" applyAlignment="1" applyProtection="1">
      <alignment horizontal="center" vertical="center" wrapText="1"/>
    </xf>
    <xf numFmtId="10" fontId="32" fillId="8" borderId="71" xfId="7" applyNumberFormat="1" applyFont="1" applyFill="1" applyBorder="1" applyAlignment="1" applyProtection="1">
      <alignment horizontal="center" vertical="center" wrapText="1"/>
    </xf>
    <xf numFmtId="0" fontId="42" fillId="0" borderId="4" xfId="0" applyFont="1" applyBorder="1" applyAlignment="1">
      <alignment horizontal="center"/>
    </xf>
    <xf numFmtId="0" fontId="42" fillId="0" borderId="5" xfId="0" applyFont="1" applyBorder="1" applyAlignment="1">
      <alignment horizontal="center"/>
    </xf>
    <xf numFmtId="0" fontId="42" fillId="0" borderId="6" xfId="0" applyFont="1" applyBorder="1" applyAlignment="1">
      <alignment horizontal="center"/>
    </xf>
    <xf numFmtId="10" fontId="23" fillId="7" borderId="0" xfId="0" applyNumberFormat="1" applyFont="1" applyFill="1" applyAlignment="1" applyProtection="1">
      <alignment vertical="center" wrapText="1"/>
      <protection locked="0"/>
    </xf>
    <xf numFmtId="10" fontId="23" fillId="7" borderId="37" xfId="0" applyNumberFormat="1" applyFont="1" applyFill="1" applyBorder="1" applyAlignment="1" applyProtection="1">
      <alignment vertical="center" wrapText="1"/>
      <protection locked="0"/>
    </xf>
    <xf numFmtId="0" fontId="7" fillId="0" borderId="15" xfId="0" applyFont="1" applyBorder="1"/>
    <xf numFmtId="0" fontId="7" fillId="0" borderId="0" xfId="0" applyFont="1"/>
    <xf numFmtId="0" fontId="7" fillId="0" borderId="37" xfId="0" applyFont="1" applyBorder="1"/>
    <xf numFmtId="0" fontId="3" fillId="0" borderId="15" xfId="0" applyFont="1" applyBorder="1" applyAlignment="1">
      <alignment horizontal="center" vertical="center"/>
    </xf>
    <xf numFmtId="0" fontId="3" fillId="0" borderId="11" xfId="0" applyFont="1" applyBorder="1" applyAlignment="1">
      <alignment horizontal="center" vertical="center"/>
    </xf>
    <xf numFmtId="10" fontId="32" fillId="12" borderId="34" xfId="0" applyNumberFormat="1" applyFont="1" applyFill="1" applyBorder="1" applyAlignment="1">
      <alignment horizontal="center" vertical="center" wrapText="1"/>
    </xf>
    <xf numFmtId="10" fontId="32" fillId="12" borderId="39" xfId="0" applyNumberFormat="1" applyFont="1" applyFill="1" applyBorder="1" applyAlignment="1">
      <alignment horizontal="center" vertical="center" wrapText="1"/>
    </xf>
    <xf numFmtId="10" fontId="32" fillId="12" borderId="10" xfId="0" applyNumberFormat="1" applyFont="1" applyFill="1" applyBorder="1" applyAlignment="1">
      <alignment horizontal="center" vertical="center" wrapText="1"/>
    </xf>
    <xf numFmtId="10" fontId="32" fillId="12" borderId="37" xfId="0" applyNumberFormat="1" applyFont="1" applyFill="1" applyBorder="1" applyAlignment="1">
      <alignment horizontal="center" vertical="center" wrapText="1"/>
    </xf>
  </cellXfs>
  <cellStyles count="13">
    <cellStyle name="Moeda" xfId="2" builtinId="4"/>
    <cellStyle name="Moeda 2" xfId="3" xr:uid="{00000000-0005-0000-0000-000001000000}"/>
    <cellStyle name="Moeda 3" xfId="6" xr:uid="{00000000-0005-0000-0000-000002000000}"/>
    <cellStyle name="Normal" xfId="0" builtinId="0"/>
    <cellStyle name="Normal 2" xfId="11" xr:uid="{00000000-0005-0000-0000-000004000000}"/>
    <cellStyle name="Normal 26 2" xfId="8" xr:uid="{00000000-0005-0000-0000-000005000000}"/>
    <cellStyle name="Normal 3" xfId="4" xr:uid="{00000000-0005-0000-0000-000006000000}"/>
    <cellStyle name="Normal_CUSTOS RESUMO" xfId="10" xr:uid="{00000000-0005-0000-0000-000007000000}"/>
    <cellStyle name="Porcentagem" xfId="7" builtinId="5"/>
    <cellStyle name="Porcentagem 2" xfId="12" xr:uid="{00000000-0005-0000-0000-000009000000}"/>
    <cellStyle name="Vírgula" xfId="1" builtinId="3"/>
    <cellStyle name="Vírgula 2" xfId="5" xr:uid="{00000000-0005-0000-0000-00000B000000}"/>
    <cellStyle name="Vírgula 21" xfId="9" xr:uid="{00000000-0005-0000-0000-00000C000000}"/>
  </cellStyles>
  <dxfs count="1">
    <dxf>
      <font>
        <condense val="0"/>
        <extend val="0"/>
        <color indexed="1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liano%20Bom/Downloads/Modelo%20de%20Detalhamento%20do%20%20BDI%20V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hamento do BDI"/>
      <sheetName val="Auxiliar"/>
    </sheetNames>
    <sheetDataSet>
      <sheetData sheetId="0" refreshError="1"/>
      <sheetData sheetId="1" refreshError="1">
        <row r="17">
          <cell r="A17" t="str">
            <v>Atende</v>
          </cell>
        </row>
      </sheetData>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324"/>
  <sheetViews>
    <sheetView view="pageBreakPreview" topLeftCell="A284" zoomScale="55" zoomScaleNormal="100" zoomScaleSheetLayoutView="55" workbookViewId="0">
      <selection sqref="A1:I319"/>
    </sheetView>
  </sheetViews>
  <sheetFormatPr defaultRowHeight="15" x14ac:dyDescent="0.25"/>
  <cols>
    <col min="1" max="1" width="11.7109375" style="183" customWidth="1"/>
    <col min="2" max="2" width="10.7109375" style="183" bestFit="1" customWidth="1"/>
    <col min="3" max="3" width="14.7109375" style="183" customWidth="1"/>
    <col min="4" max="4" width="55.7109375" style="143" customWidth="1"/>
    <col min="5" max="5" width="6.42578125" style="183" bestFit="1" customWidth="1"/>
    <col min="6" max="6" width="12.42578125" style="184" customWidth="1"/>
    <col min="7" max="7" width="17.5703125" style="185" bestFit="1" customWidth="1"/>
    <col min="8" max="8" width="18.85546875" style="189" bestFit="1" customWidth="1"/>
    <col min="9" max="9" width="24.7109375" style="206" customWidth="1"/>
    <col min="10" max="10" width="6.42578125" style="143" customWidth="1"/>
    <col min="11" max="11" width="6.5703125" style="143" customWidth="1"/>
    <col min="12" max="12" width="21" style="144" bestFit="1" customWidth="1"/>
    <col min="13" max="13" width="19.5703125" style="143" customWidth="1"/>
    <col min="14" max="14" width="8.7109375" style="143" customWidth="1"/>
    <col min="15" max="15" width="9.42578125" style="143" customWidth="1"/>
    <col min="16" max="16" width="18.5703125" style="143" customWidth="1"/>
    <col min="17" max="17" width="16.140625" style="143" bestFit="1" customWidth="1"/>
    <col min="18" max="47" width="13" style="143" customWidth="1"/>
    <col min="48" max="257" width="9.140625" style="143"/>
    <col min="258" max="258" width="9.42578125" style="143" customWidth="1"/>
    <col min="259" max="259" width="10.7109375" style="143" bestFit="1" customWidth="1"/>
    <col min="260" max="260" width="14.7109375" style="143" customWidth="1"/>
    <col min="261" max="261" width="55.7109375" style="143" customWidth="1"/>
    <col min="262" max="262" width="6.42578125" style="143" bestFit="1" customWidth="1"/>
    <col min="263" max="263" width="10" style="143" customWidth="1"/>
    <col min="264" max="264" width="18" style="143" customWidth="1"/>
    <col min="265" max="265" width="18.5703125" style="143" customWidth="1"/>
    <col min="266" max="269" width="0" style="143" hidden="1" customWidth="1"/>
    <col min="270" max="270" width="1.7109375" style="143" customWidth="1"/>
    <col min="271" max="271" width="19.42578125" style="143" customWidth="1"/>
    <col min="272" max="272" width="18.5703125" style="143" customWidth="1"/>
    <col min="273" max="273" width="16.140625" style="143" bestFit="1" customWidth="1"/>
    <col min="274" max="303" width="13" style="143" customWidth="1"/>
    <col min="304" max="513" width="9.140625" style="143"/>
    <col min="514" max="514" width="9.42578125" style="143" customWidth="1"/>
    <col min="515" max="515" width="10.7109375" style="143" bestFit="1" customWidth="1"/>
    <col min="516" max="516" width="14.7109375" style="143" customWidth="1"/>
    <col min="517" max="517" width="55.7109375" style="143" customWidth="1"/>
    <col min="518" max="518" width="6.42578125" style="143" bestFit="1" customWidth="1"/>
    <col min="519" max="519" width="10" style="143" customWidth="1"/>
    <col min="520" max="520" width="18" style="143" customWidth="1"/>
    <col min="521" max="521" width="18.5703125" style="143" customWidth="1"/>
    <col min="522" max="525" width="0" style="143" hidden="1" customWidth="1"/>
    <col min="526" max="526" width="1.7109375" style="143" customWidth="1"/>
    <col min="527" max="527" width="19.42578125" style="143" customWidth="1"/>
    <col min="528" max="528" width="18.5703125" style="143" customWidth="1"/>
    <col min="529" max="529" width="16.140625" style="143" bestFit="1" customWidth="1"/>
    <col min="530" max="559" width="13" style="143" customWidth="1"/>
    <col min="560" max="769" width="9.140625" style="143"/>
    <col min="770" max="770" width="9.42578125" style="143" customWidth="1"/>
    <col min="771" max="771" width="10.7109375" style="143" bestFit="1" customWidth="1"/>
    <col min="772" max="772" width="14.7109375" style="143" customWidth="1"/>
    <col min="773" max="773" width="55.7109375" style="143" customWidth="1"/>
    <col min="774" max="774" width="6.42578125" style="143" bestFit="1" customWidth="1"/>
    <col min="775" max="775" width="10" style="143" customWidth="1"/>
    <col min="776" max="776" width="18" style="143" customWidth="1"/>
    <col min="777" max="777" width="18.5703125" style="143" customWidth="1"/>
    <col min="778" max="781" width="0" style="143" hidden="1" customWidth="1"/>
    <col min="782" max="782" width="1.7109375" style="143" customWidth="1"/>
    <col min="783" max="783" width="19.42578125" style="143" customWidth="1"/>
    <col min="784" max="784" width="18.5703125" style="143" customWidth="1"/>
    <col min="785" max="785" width="16.140625" style="143" bestFit="1" customWidth="1"/>
    <col min="786" max="815" width="13" style="143" customWidth="1"/>
    <col min="816" max="1025" width="9.140625" style="143"/>
    <col min="1026" max="1026" width="9.42578125" style="143" customWidth="1"/>
    <col min="1027" max="1027" width="10.7109375" style="143" bestFit="1" customWidth="1"/>
    <col min="1028" max="1028" width="14.7109375" style="143" customWidth="1"/>
    <col min="1029" max="1029" width="55.7109375" style="143" customWidth="1"/>
    <col min="1030" max="1030" width="6.42578125" style="143" bestFit="1" customWidth="1"/>
    <col min="1031" max="1031" width="10" style="143" customWidth="1"/>
    <col min="1032" max="1032" width="18" style="143" customWidth="1"/>
    <col min="1033" max="1033" width="18.5703125" style="143" customWidth="1"/>
    <col min="1034" max="1037" width="0" style="143" hidden="1" customWidth="1"/>
    <col min="1038" max="1038" width="1.7109375" style="143" customWidth="1"/>
    <col min="1039" max="1039" width="19.42578125" style="143" customWidth="1"/>
    <col min="1040" max="1040" width="18.5703125" style="143" customWidth="1"/>
    <col min="1041" max="1041" width="16.140625" style="143" bestFit="1" customWidth="1"/>
    <col min="1042" max="1071" width="13" style="143" customWidth="1"/>
    <col min="1072" max="1281" width="9.140625" style="143"/>
    <col min="1282" max="1282" width="9.42578125" style="143" customWidth="1"/>
    <col min="1283" max="1283" width="10.7109375" style="143" bestFit="1" customWidth="1"/>
    <col min="1284" max="1284" width="14.7109375" style="143" customWidth="1"/>
    <col min="1285" max="1285" width="55.7109375" style="143" customWidth="1"/>
    <col min="1286" max="1286" width="6.42578125" style="143" bestFit="1" customWidth="1"/>
    <col min="1287" max="1287" width="10" style="143" customWidth="1"/>
    <col min="1288" max="1288" width="18" style="143" customWidth="1"/>
    <col min="1289" max="1289" width="18.5703125" style="143" customWidth="1"/>
    <col min="1290" max="1293" width="0" style="143" hidden="1" customWidth="1"/>
    <col min="1294" max="1294" width="1.7109375" style="143" customWidth="1"/>
    <col min="1295" max="1295" width="19.42578125" style="143" customWidth="1"/>
    <col min="1296" max="1296" width="18.5703125" style="143" customWidth="1"/>
    <col min="1297" max="1297" width="16.140625" style="143" bestFit="1" customWidth="1"/>
    <col min="1298" max="1327" width="13" style="143" customWidth="1"/>
    <col min="1328" max="1537" width="9.140625" style="143"/>
    <col min="1538" max="1538" width="9.42578125" style="143" customWidth="1"/>
    <col min="1539" max="1539" width="10.7109375" style="143" bestFit="1" customWidth="1"/>
    <col min="1540" max="1540" width="14.7109375" style="143" customWidth="1"/>
    <col min="1541" max="1541" width="55.7109375" style="143" customWidth="1"/>
    <col min="1542" max="1542" width="6.42578125" style="143" bestFit="1" customWidth="1"/>
    <col min="1543" max="1543" width="10" style="143" customWidth="1"/>
    <col min="1544" max="1544" width="18" style="143" customWidth="1"/>
    <col min="1545" max="1545" width="18.5703125" style="143" customWidth="1"/>
    <col min="1546" max="1549" width="0" style="143" hidden="1" customWidth="1"/>
    <col min="1550" max="1550" width="1.7109375" style="143" customWidth="1"/>
    <col min="1551" max="1551" width="19.42578125" style="143" customWidth="1"/>
    <col min="1552" max="1552" width="18.5703125" style="143" customWidth="1"/>
    <col min="1553" max="1553" width="16.140625" style="143" bestFit="1" customWidth="1"/>
    <col min="1554" max="1583" width="13" style="143" customWidth="1"/>
    <col min="1584" max="1793" width="9.140625" style="143"/>
    <col min="1794" max="1794" width="9.42578125" style="143" customWidth="1"/>
    <col min="1795" max="1795" width="10.7109375" style="143" bestFit="1" customWidth="1"/>
    <col min="1796" max="1796" width="14.7109375" style="143" customWidth="1"/>
    <col min="1797" max="1797" width="55.7109375" style="143" customWidth="1"/>
    <col min="1798" max="1798" width="6.42578125" style="143" bestFit="1" customWidth="1"/>
    <col min="1799" max="1799" width="10" style="143" customWidth="1"/>
    <col min="1800" max="1800" width="18" style="143" customWidth="1"/>
    <col min="1801" max="1801" width="18.5703125" style="143" customWidth="1"/>
    <col min="1802" max="1805" width="0" style="143" hidden="1" customWidth="1"/>
    <col min="1806" max="1806" width="1.7109375" style="143" customWidth="1"/>
    <col min="1807" max="1807" width="19.42578125" style="143" customWidth="1"/>
    <col min="1808" max="1808" width="18.5703125" style="143" customWidth="1"/>
    <col min="1809" max="1809" width="16.140625" style="143" bestFit="1" customWidth="1"/>
    <col min="1810" max="1839" width="13" style="143" customWidth="1"/>
    <col min="1840" max="2049" width="9.140625" style="143"/>
    <col min="2050" max="2050" width="9.42578125" style="143" customWidth="1"/>
    <col min="2051" max="2051" width="10.7109375" style="143" bestFit="1" customWidth="1"/>
    <col min="2052" max="2052" width="14.7109375" style="143" customWidth="1"/>
    <col min="2053" max="2053" width="55.7109375" style="143" customWidth="1"/>
    <col min="2054" max="2054" width="6.42578125" style="143" bestFit="1" customWidth="1"/>
    <col min="2055" max="2055" width="10" style="143" customWidth="1"/>
    <col min="2056" max="2056" width="18" style="143" customWidth="1"/>
    <col min="2057" max="2057" width="18.5703125" style="143" customWidth="1"/>
    <col min="2058" max="2061" width="0" style="143" hidden="1" customWidth="1"/>
    <col min="2062" max="2062" width="1.7109375" style="143" customWidth="1"/>
    <col min="2063" max="2063" width="19.42578125" style="143" customWidth="1"/>
    <col min="2064" max="2064" width="18.5703125" style="143" customWidth="1"/>
    <col min="2065" max="2065" width="16.140625" style="143" bestFit="1" customWidth="1"/>
    <col min="2066" max="2095" width="13" style="143" customWidth="1"/>
    <col min="2096" max="2305" width="9.140625" style="143"/>
    <col min="2306" max="2306" width="9.42578125" style="143" customWidth="1"/>
    <col min="2307" max="2307" width="10.7109375" style="143" bestFit="1" customWidth="1"/>
    <col min="2308" max="2308" width="14.7109375" style="143" customWidth="1"/>
    <col min="2309" max="2309" width="55.7109375" style="143" customWidth="1"/>
    <col min="2310" max="2310" width="6.42578125" style="143" bestFit="1" customWidth="1"/>
    <col min="2311" max="2311" width="10" style="143" customWidth="1"/>
    <col min="2312" max="2312" width="18" style="143" customWidth="1"/>
    <col min="2313" max="2313" width="18.5703125" style="143" customWidth="1"/>
    <col min="2314" max="2317" width="0" style="143" hidden="1" customWidth="1"/>
    <col min="2318" max="2318" width="1.7109375" style="143" customWidth="1"/>
    <col min="2319" max="2319" width="19.42578125" style="143" customWidth="1"/>
    <col min="2320" max="2320" width="18.5703125" style="143" customWidth="1"/>
    <col min="2321" max="2321" width="16.140625" style="143" bestFit="1" customWidth="1"/>
    <col min="2322" max="2351" width="13" style="143" customWidth="1"/>
    <col min="2352" max="2561" width="9.140625" style="143"/>
    <col min="2562" max="2562" width="9.42578125" style="143" customWidth="1"/>
    <col min="2563" max="2563" width="10.7109375" style="143" bestFit="1" customWidth="1"/>
    <col min="2564" max="2564" width="14.7109375" style="143" customWidth="1"/>
    <col min="2565" max="2565" width="55.7109375" style="143" customWidth="1"/>
    <col min="2566" max="2566" width="6.42578125" style="143" bestFit="1" customWidth="1"/>
    <col min="2567" max="2567" width="10" style="143" customWidth="1"/>
    <col min="2568" max="2568" width="18" style="143" customWidth="1"/>
    <col min="2569" max="2569" width="18.5703125" style="143" customWidth="1"/>
    <col min="2570" max="2573" width="0" style="143" hidden="1" customWidth="1"/>
    <col min="2574" max="2574" width="1.7109375" style="143" customWidth="1"/>
    <col min="2575" max="2575" width="19.42578125" style="143" customWidth="1"/>
    <col min="2576" max="2576" width="18.5703125" style="143" customWidth="1"/>
    <col min="2577" max="2577" width="16.140625" style="143" bestFit="1" customWidth="1"/>
    <col min="2578" max="2607" width="13" style="143" customWidth="1"/>
    <col min="2608" max="2817" width="9.140625" style="143"/>
    <col min="2818" max="2818" width="9.42578125" style="143" customWidth="1"/>
    <col min="2819" max="2819" width="10.7109375" style="143" bestFit="1" customWidth="1"/>
    <col min="2820" max="2820" width="14.7109375" style="143" customWidth="1"/>
    <col min="2821" max="2821" width="55.7109375" style="143" customWidth="1"/>
    <col min="2822" max="2822" width="6.42578125" style="143" bestFit="1" customWidth="1"/>
    <col min="2823" max="2823" width="10" style="143" customWidth="1"/>
    <col min="2824" max="2824" width="18" style="143" customWidth="1"/>
    <col min="2825" max="2825" width="18.5703125" style="143" customWidth="1"/>
    <col min="2826" max="2829" width="0" style="143" hidden="1" customWidth="1"/>
    <col min="2830" max="2830" width="1.7109375" style="143" customWidth="1"/>
    <col min="2831" max="2831" width="19.42578125" style="143" customWidth="1"/>
    <col min="2832" max="2832" width="18.5703125" style="143" customWidth="1"/>
    <col min="2833" max="2833" width="16.140625" style="143" bestFit="1" customWidth="1"/>
    <col min="2834" max="2863" width="13" style="143" customWidth="1"/>
    <col min="2864" max="3073" width="9.140625" style="143"/>
    <col min="3074" max="3074" width="9.42578125" style="143" customWidth="1"/>
    <col min="3075" max="3075" width="10.7109375" style="143" bestFit="1" customWidth="1"/>
    <col min="3076" max="3076" width="14.7109375" style="143" customWidth="1"/>
    <col min="3077" max="3077" width="55.7109375" style="143" customWidth="1"/>
    <col min="3078" max="3078" width="6.42578125" style="143" bestFit="1" customWidth="1"/>
    <col min="3079" max="3079" width="10" style="143" customWidth="1"/>
    <col min="3080" max="3080" width="18" style="143" customWidth="1"/>
    <col min="3081" max="3081" width="18.5703125" style="143" customWidth="1"/>
    <col min="3082" max="3085" width="0" style="143" hidden="1" customWidth="1"/>
    <col min="3086" max="3086" width="1.7109375" style="143" customWidth="1"/>
    <col min="3087" max="3087" width="19.42578125" style="143" customWidth="1"/>
    <col min="3088" max="3088" width="18.5703125" style="143" customWidth="1"/>
    <col min="3089" max="3089" width="16.140625" style="143" bestFit="1" customWidth="1"/>
    <col min="3090" max="3119" width="13" style="143" customWidth="1"/>
    <col min="3120" max="3329" width="9.140625" style="143"/>
    <col min="3330" max="3330" width="9.42578125" style="143" customWidth="1"/>
    <col min="3331" max="3331" width="10.7109375" style="143" bestFit="1" customWidth="1"/>
    <col min="3332" max="3332" width="14.7109375" style="143" customWidth="1"/>
    <col min="3333" max="3333" width="55.7109375" style="143" customWidth="1"/>
    <col min="3334" max="3334" width="6.42578125" style="143" bestFit="1" customWidth="1"/>
    <col min="3335" max="3335" width="10" style="143" customWidth="1"/>
    <col min="3336" max="3336" width="18" style="143" customWidth="1"/>
    <col min="3337" max="3337" width="18.5703125" style="143" customWidth="1"/>
    <col min="3338" max="3341" width="0" style="143" hidden="1" customWidth="1"/>
    <col min="3342" max="3342" width="1.7109375" style="143" customWidth="1"/>
    <col min="3343" max="3343" width="19.42578125" style="143" customWidth="1"/>
    <col min="3344" max="3344" width="18.5703125" style="143" customWidth="1"/>
    <col min="3345" max="3345" width="16.140625" style="143" bestFit="1" customWidth="1"/>
    <col min="3346" max="3375" width="13" style="143" customWidth="1"/>
    <col min="3376" max="3585" width="9.140625" style="143"/>
    <col min="3586" max="3586" width="9.42578125" style="143" customWidth="1"/>
    <col min="3587" max="3587" width="10.7109375" style="143" bestFit="1" customWidth="1"/>
    <col min="3588" max="3588" width="14.7109375" style="143" customWidth="1"/>
    <col min="3589" max="3589" width="55.7109375" style="143" customWidth="1"/>
    <col min="3590" max="3590" width="6.42578125" style="143" bestFit="1" customWidth="1"/>
    <col min="3591" max="3591" width="10" style="143" customWidth="1"/>
    <col min="3592" max="3592" width="18" style="143" customWidth="1"/>
    <col min="3593" max="3593" width="18.5703125" style="143" customWidth="1"/>
    <col min="3594" max="3597" width="0" style="143" hidden="1" customWidth="1"/>
    <col min="3598" max="3598" width="1.7109375" style="143" customWidth="1"/>
    <col min="3599" max="3599" width="19.42578125" style="143" customWidth="1"/>
    <col min="3600" max="3600" width="18.5703125" style="143" customWidth="1"/>
    <col min="3601" max="3601" width="16.140625" style="143" bestFit="1" customWidth="1"/>
    <col min="3602" max="3631" width="13" style="143" customWidth="1"/>
    <col min="3632" max="3841" width="9.140625" style="143"/>
    <col min="3842" max="3842" width="9.42578125" style="143" customWidth="1"/>
    <col min="3843" max="3843" width="10.7109375" style="143" bestFit="1" customWidth="1"/>
    <col min="3844" max="3844" width="14.7109375" style="143" customWidth="1"/>
    <col min="3845" max="3845" width="55.7109375" style="143" customWidth="1"/>
    <col min="3846" max="3846" width="6.42578125" style="143" bestFit="1" customWidth="1"/>
    <col min="3847" max="3847" width="10" style="143" customWidth="1"/>
    <col min="3848" max="3848" width="18" style="143" customWidth="1"/>
    <col min="3849" max="3849" width="18.5703125" style="143" customWidth="1"/>
    <col min="3850" max="3853" width="0" style="143" hidden="1" customWidth="1"/>
    <col min="3854" max="3854" width="1.7109375" style="143" customWidth="1"/>
    <col min="3855" max="3855" width="19.42578125" style="143" customWidth="1"/>
    <col min="3856" max="3856" width="18.5703125" style="143" customWidth="1"/>
    <col min="3857" max="3857" width="16.140625" style="143" bestFit="1" customWidth="1"/>
    <col min="3858" max="3887" width="13" style="143" customWidth="1"/>
    <col min="3888" max="4097" width="9.140625" style="143"/>
    <col min="4098" max="4098" width="9.42578125" style="143" customWidth="1"/>
    <col min="4099" max="4099" width="10.7109375" style="143" bestFit="1" customWidth="1"/>
    <col min="4100" max="4100" width="14.7109375" style="143" customWidth="1"/>
    <col min="4101" max="4101" width="55.7109375" style="143" customWidth="1"/>
    <col min="4102" max="4102" width="6.42578125" style="143" bestFit="1" customWidth="1"/>
    <col min="4103" max="4103" width="10" style="143" customWidth="1"/>
    <col min="4104" max="4104" width="18" style="143" customWidth="1"/>
    <col min="4105" max="4105" width="18.5703125" style="143" customWidth="1"/>
    <col min="4106" max="4109" width="0" style="143" hidden="1" customWidth="1"/>
    <col min="4110" max="4110" width="1.7109375" style="143" customWidth="1"/>
    <col min="4111" max="4111" width="19.42578125" style="143" customWidth="1"/>
    <col min="4112" max="4112" width="18.5703125" style="143" customWidth="1"/>
    <col min="4113" max="4113" width="16.140625" style="143" bestFit="1" customWidth="1"/>
    <col min="4114" max="4143" width="13" style="143" customWidth="1"/>
    <col min="4144" max="4353" width="9.140625" style="143"/>
    <col min="4354" max="4354" width="9.42578125" style="143" customWidth="1"/>
    <col min="4355" max="4355" width="10.7109375" style="143" bestFit="1" customWidth="1"/>
    <col min="4356" max="4356" width="14.7109375" style="143" customWidth="1"/>
    <col min="4357" max="4357" width="55.7109375" style="143" customWidth="1"/>
    <col min="4358" max="4358" width="6.42578125" style="143" bestFit="1" customWidth="1"/>
    <col min="4359" max="4359" width="10" style="143" customWidth="1"/>
    <col min="4360" max="4360" width="18" style="143" customWidth="1"/>
    <col min="4361" max="4361" width="18.5703125" style="143" customWidth="1"/>
    <col min="4362" max="4365" width="0" style="143" hidden="1" customWidth="1"/>
    <col min="4366" max="4366" width="1.7109375" style="143" customWidth="1"/>
    <col min="4367" max="4367" width="19.42578125" style="143" customWidth="1"/>
    <col min="4368" max="4368" width="18.5703125" style="143" customWidth="1"/>
    <col min="4369" max="4369" width="16.140625" style="143" bestFit="1" customWidth="1"/>
    <col min="4370" max="4399" width="13" style="143" customWidth="1"/>
    <col min="4400" max="4609" width="9.140625" style="143"/>
    <col min="4610" max="4610" width="9.42578125" style="143" customWidth="1"/>
    <col min="4611" max="4611" width="10.7109375" style="143" bestFit="1" customWidth="1"/>
    <col min="4612" max="4612" width="14.7109375" style="143" customWidth="1"/>
    <col min="4613" max="4613" width="55.7109375" style="143" customWidth="1"/>
    <col min="4614" max="4614" width="6.42578125" style="143" bestFit="1" customWidth="1"/>
    <col min="4615" max="4615" width="10" style="143" customWidth="1"/>
    <col min="4616" max="4616" width="18" style="143" customWidth="1"/>
    <col min="4617" max="4617" width="18.5703125" style="143" customWidth="1"/>
    <col min="4618" max="4621" width="0" style="143" hidden="1" customWidth="1"/>
    <col min="4622" max="4622" width="1.7109375" style="143" customWidth="1"/>
    <col min="4623" max="4623" width="19.42578125" style="143" customWidth="1"/>
    <col min="4624" max="4624" width="18.5703125" style="143" customWidth="1"/>
    <col min="4625" max="4625" width="16.140625" style="143" bestFit="1" customWidth="1"/>
    <col min="4626" max="4655" width="13" style="143" customWidth="1"/>
    <col min="4656" max="4865" width="9.140625" style="143"/>
    <col min="4866" max="4866" width="9.42578125" style="143" customWidth="1"/>
    <col min="4867" max="4867" width="10.7109375" style="143" bestFit="1" customWidth="1"/>
    <col min="4868" max="4868" width="14.7109375" style="143" customWidth="1"/>
    <col min="4869" max="4869" width="55.7109375" style="143" customWidth="1"/>
    <col min="4870" max="4870" width="6.42578125" style="143" bestFit="1" customWidth="1"/>
    <col min="4871" max="4871" width="10" style="143" customWidth="1"/>
    <col min="4872" max="4872" width="18" style="143" customWidth="1"/>
    <col min="4873" max="4873" width="18.5703125" style="143" customWidth="1"/>
    <col min="4874" max="4877" width="0" style="143" hidden="1" customWidth="1"/>
    <col min="4878" max="4878" width="1.7109375" style="143" customWidth="1"/>
    <col min="4879" max="4879" width="19.42578125" style="143" customWidth="1"/>
    <col min="4880" max="4880" width="18.5703125" style="143" customWidth="1"/>
    <col min="4881" max="4881" width="16.140625" style="143" bestFit="1" customWidth="1"/>
    <col min="4882" max="4911" width="13" style="143" customWidth="1"/>
    <col min="4912" max="5121" width="9.140625" style="143"/>
    <col min="5122" max="5122" width="9.42578125" style="143" customWidth="1"/>
    <col min="5123" max="5123" width="10.7109375" style="143" bestFit="1" customWidth="1"/>
    <col min="5124" max="5124" width="14.7109375" style="143" customWidth="1"/>
    <col min="5125" max="5125" width="55.7109375" style="143" customWidth="1"/>
    <col min="5126" max="5126" width="6.42578125" style="143" bestFit="1" customWidth="1"/>
    <col min="5127" max="5127" width="10" style="143" customWidth="1"/>
    <col min="5128" max="5128" width="18" style="143" customWidth="1"/>
    <col min="5129" max="5129" width="18.5703125" style="143" customWidth="1"/>
    <col min="5130" max="5133" width="0" style="143" hidden="1" customWidth="1"/>
    <col min="5134" max="5134" width="1.7109375" style="143" customWidth="1"/>
    <col min="5135" max="5135" width="19.42578125" style="143" customWidth="1"/>
    <col min="5136" max="5136" width="18.5703125" style="143" customWidth="1"/>
    <col min="5137" max="5137" width="16.140625" style="143" bestFit="1" customWidth="1"/>
    <col min="5138" max="5167" width="13" style="143" customWidth="1"/>
    <col min="5168" max="5377" width="9.140625" style="143"/>
    <col min="5378" max="5378" width="9.42578125" style="143" customWidth="1"/>
    <col min="5379" max="5379" width="10.7109375" style="143" bestFit="1" customWidth="1"/>
    <col min="5380" max="5380" width="14.7109375" style="143" customWidth="1"/>
    <col min="5381" max="5381" width="55.7109375" style="143" customWidth="1"/>
    <col min="5382" max="5382" width="6.42578125" style="143" bestFit="1" customWidth="1"/>
    <col min="5383" max="5383" width="10" style="143" customWidth="1"/>
    <col min="5384" max="5384" width="18" style="143" customWidth="1"/>
    <col min="5385" max="5385" width="18.5703125" style="143" customWidth="1"/>
    <col min="5386" max="5389" width="0" style="143" hidden="1" customWidth="1"/>
    <col min="5390" max="5390" width="1.7109375" style="143" customWidth="1"/>
    <col min="5391" max="5391" width="19.42578125" style="143" customWidth="1"/>
    <col min="5392" max="5392" width="18.5703125" style="143" customWidth="1"/>
    <col min="5393" max="5393" width="16.140625" style="143" bestFit="1" customWidth="1"/>
    <col min="5394" max="5423" width="13" style="143" customWidth="1"/>
    <col min="5424" max="5633" width="9.140625" style="143"/>
    <col min="5634" max="5634" width="9.42578125" style="143" customWidth="1"/>
    <col min="5635" max="5635" width="10.7109375" style="143" bestFit="1" customWidth="1"/>
    <col min="5636" max="5636" width="14.7109375" style="143" customWidth="1"/>
    <col min="5637" max="5637" width="55.7109375" style="143" customWidth="1"/>
    <col min="5638" max="5638" width="6.42578125" style="143" bestFit="1" customWidth="1"/>
    <col min="5639" max="5639" width="10" style="143" customWidth="1"/>
    <col min="5640" max="5640" width="18" style="143" customWidth="1"/>
    <col min="5641" max="5641" width="18.5703125" style="143" customWidth="1"/>
    <col min="5642" max="5645" width="0" style="143" hidden="1" customWidth="1"/>
    <col min="5646" max="5646" width="1.7109375" style="143" customWidth="1"/>
    <col min="5647" max="5647" width="19.42578125" style="143" customWidth="1"/>
    <col min="5648" max="5648" width="18.5703125" style="143" customWidth="1"/>
    <col min="5649" max="5649" width="16.140625" style="143" bestFit="1" customWidth="1"/>
    <col min="5650" max="5679" width="13" style="143" customWidth="1"/>
    <col min="5680" max="5889" width="9.140625" style="143"/>
    <col min="5890" max="5890" width="9.42578125" style="143" customWidth="1"/>
    <col min="5891" max="5891" width="10.7109375" style="143" bestFit="1" customWidth="1"/>
    <col min="5892" max="5892" width="14.7109375" style="143" customWidth="1"/>
    <col min="5893" max="5893" width="55.7109375" style="143" customWidth="1"/>
    <col min="5894" max="5894" width="6.42578125" style="143" bestFit="1" customWidth="1"/>
    <col min="5895" max="5895" width="10" style="143" customWidth="1"/>
    <col min="5896" max="5896" width="18" style="143" customWidth="1"/>
    <col min="5897" max="5897" width="18.5703125" style="143" customWidth="1"/>
    <col min="5898" max="5901" width="0" style="143" hidden="1" customWidth="1"/>
    <col min="5902" max="5902" width="1.7109375" style="143" customWidth="1"/>
    <col min="5903" max="5903" width="19.42578125" style="143" customWidth="1"/>
    <col min="5904" max="5904" width="18.5703125" style="143" customWidth="1"/>
    <col min="5905" max="5905" width="16.140625" style="143" bestFit="1" customWidth="1"/>
    <col min="5906" max="5935" width="13" style="143" customWidth="1"/>
    <col min="5936" max="6145" width="9.140625" style="143"/>
    <col min="6146" max="6146" width="9.42578125" style="143" customWidth="1"/>
    <col min="6147" max="6147" width="10.7109375" style="143" bestFit="1" customWidth="1"/>
    <col min="6148" max="6148" width="14.7109375" style="143" customWidth="1"/>
    <col min="6149" max="6149" width="55.7109375" style="143" customWidth="1"/>
    <col min="6150" max="6150" width="6.42578125" style="143" bestFit="1" customWidth="1"/>
    <col min="6151" max="6151" width="10" style="143" customWidth="1"/>
    <col min="6152" max="6152" width="18" style="143" customWidth="1"/>
    <col min="6153" max="6153" width="18.5703125" style="143" customWidth="1"/>
    <col min="6154" max="6157" width="0" style="143" hidden="1" customWidth="1"/>
    <col min="6158" max="6158" width="1.7109375" style="143" customWidth="1"/>
    <col min="6159" max="6159" width="19.42578125" style="143" customWidth="1"/>
    <col min="6160" max="6160" width="18.5703125" style="143" customWidth="1"/>
    <col min="6161" max="6161" width="16.140625" style="143" bestFit="1" customWidth="1"/>
    <col min="6162" max="6191" width="13" style="143" customWidth="1"/>
    <col min="6192" max="6401" width="9.140625" style="143"/>
    <col min="6402" max="6402" width="9.42578125" style="143" customWidth="1"/>
    <col min="6403" max="6403" width="10.7109375" style="143" bestFit="1" customWidth="1"/>
    <col min="6404" max="6404" width="14.7109375" style="143" customWidth="1"/>
    <col min="6405" max="6405" width="55.7109375" style="143" customWidth="1"/>
    <col min="6406" max="6406" width="6.42578125" style="143" bestFit="1" customWidth="1"/>
    <col min="6407" max="6407" width="10" style="143" customWidth="1"/>
    <col min="6408" max="6408" width="18" style="143" customWidth="1"/>
    <col min="6409" max="6409" width="18.5703125" style="143" customWidth="1"/>
    <col min="6410" max="6413" width="0" style="143" hidden="1" customWidth="1"/>
    <col min="6414" max="6414" width="1.7109375" style="143" customWidth="1"/>
    <col min="6415" max="6415" width="19.42578125" style="143" customWidth="1"/>
    <col min="6416" max="6416" width="18.5703125" style="143" customWidth="1"/>
    <col min="6417" max="6417" width="16.140625" style="143" bestFit="1" customWidth="1"/>
    <col min="6418" max="6447" width="13" style="143" customWidth="1"/>
    <col min="6448" max="6657" width="9.140625" style="143"/>
    <col min="6658" max="6658" width="9.42578125" style="143" customWidth="1"/>
    <col min="6659" max="6659" width="10.7109375" style="143" bestFit="1" customWidth="1"/>
    <col min="6660" max="6660" width="14.7109375" style="143" customWidth="1"/>
    <col min="6661" max="6661" width="55.7109375" style="143" customWidth="1"/>
    <col min="6662" max="6662" width="6.42578125" style="143" bestFit="1" customWidth="1"/>
    <col min="6663" max="6663" width="10" style="143" customWidth="1"/>
    <col min="6664" max="6664" width="18" style="143" customWidth="1"/>
    <col min="6665" max="6665" width="18.5703125" style="143" customWidth="1"/>
    <col min="6666" max="6669" width="0" style="143" hidden="1" customWidth="1"/>
    <col min="6670" max="6670" width="1.7109375" style="143" customWidth="1"/>
    <col min="6671" max="6671" width="19.42578125" style="143" customWidth="1"/>
    <col min="6672" max="6672" width="18.5703125" style="143" customWidth="1"/>
    <col min="6673" max="6673" width="16.140625" style="143" bestFit="1" customWidth="1"/>
    <col min="6674" max="6703" width="13" style="143" customWidth="1"/>
    <col min="6704" max="6913" width="9.140625" style="143"/>
    <col min="6914" max="6914" width="9.42578125" style="143" customWidth="1"/>
    <col min="6915" max="6915" width="10.7109375" style="143" bestFit="1" customWidth="1"/>
    <col min="6916" max="6916" width="14.7109375" style="143" customWidth="1"/>
    <col min="6917" max="6917" width="55.7109375" style="143" customWidth="1"/>
    <col min="6918" max="6918" width="6.42578125" style="143" bestFit="1" customWidth="1"/>
    <col min="6919" max="6919" width="10" style="143" customWidth="1"/>
    <col min="6920" max="6920" width="18" style="143" customWidth="1"/>
    <col min="6921" max="6921" width="18.5703125" style="143" customWidth="1"/>
    <col min="6922" max="6925" width="0" style="143" hidden="1" customWidth="1"/>
    <col min="6926" max="6926" width="1.7109375" style="143" customWidth="1"/>
    <col min="6927" max="6927" width="19.42578125" style="143" customWidth="1"/>
    <col min="6928" max="6928" width="18.5703125" style="143" customWidth="1"/>
    <col min="6929" max="6929" width="16.140625" style="143" bestFit="1" customWidth="1"/>
    <col min="6930" max="6959" width="13" style="143" customWidth="1"/>
    <col min="6960" max="7169" width="9.140625" style="143"/>
    <col min="7170" max="7170" width="9.42578125" style="143" customWidth="1"/>
    <col min="7171" max="7171" width="10.7109375" style="143" bestFit="1" customWidth="1"/>
    <col min="7172" max="7172" width="14.7109375" style="143" customWidth="1"/>
    <col min="7173" max="7173" width="55.7109375" style="143" customWidth="1"/>
    <col min="7174" max="7174" width="6.42578125" style="143" bestFit="1" customWidth="1"/>
    <col min="7175" max="7175" width="10" style="143" customWidth="1"/>
    <col min="7176" max="7176" width="18" style="143" customWidth="1"/>
    <col min="7177" max="7177" width="18.5703125" style="143" customWidth="1"/>
    <col min="7178" max="7181" width="0" style="143" hidden="1" customWidth="1"/>
    <col min="7182" max="7182" width="1.7109375" style="143" customWidth="1"/>
    <col min="7183" max="7183" width="19.42578125" style="143" customWidth="1"/>
    <col min="7184" max="7184" width="18.5703125" style="143" customWidth="1"/>
    <col min="7185" max="7185" width="16.140625" style="143" bestFit="1" customWidth="1"/>
    <col min="7186" max="7215" width="13" style="143" customWidth="1"/>
    <col min="7216" max="7425" width="9.140625" style="143"/>
    <col min="7426" max="7426" width="9.42578125" style="143" customWidth="1"/>
    <col min="7427" max="7427" width="10.7109375" style="143" bestFit="1" customWidth="1"/>
    <col min="7428" max="7428" width="14.7109375" style="143" customWidth="1"/>
    <col min="7429" max="7429" width="55.7109375" style="143" customWidth="1"/>
    <col min="7430" max="7430" width="6.42578125" style="143" bestFit="1" customWidth="1"/>
    <col min="7431" max="7431" width="10" style="143" customWidth="1"/>
    <col min="7432" max="7432" width="18" style="143" customWidth="1"/>
    <col min="7433" max="7433" width="18.5703125" style="143" customWidth="1"/>
    <col min="7434" max="7437" width="0" style="143" hidden="1" customWidth="1"/>
    <col min="7438" max="7438" width="1.7109375" style="143" customWidth="1"/>
    <col min="7439" max="7439" width="19.42578125" style="143" customWidth="1"/>
    <col min="7440" max="7440" width="18.5703125" style="143" customWidth="1"/>
    <col min="7441" max="7441" width="16.140625" style="143" bestFit="1" customWidth="1"/>
    <col min="7442" max="7471" width="13" style="143" customWidth="1"/>
    <col min="7472" max="7681" width="9.140625" style="143"/>
    <col min="7682" max="7682" width="9.42578125" style="143" customWidth="1"/>
    <col min="7683" max="7683" width="10.7109375" style="143" bestFit="1" customWidth="1"/>
    <col min="7684" max="7684" width="14.7109375" style="143" customWidth="1"/>
    <col min="7685" max="7685" width="55.7109375" style="143" customWidth="1"/>
    <col min="7686" max="7686" width="6.42578125" style="143" bestFit="1" customWidth="1"/>
    <col min="7687" max="7687" width="10" style="143" customWidth="1"/>
    <col min="7688" max="7688" width="18" style="143" customWidth="1"/>
    <col min="7689" max="7689" width="18.5703125" style="143" customWidth="1"/>
    <col min="7690" max="7693" width="0" style="143" hidden="1" customWidth="1"/>
    <col min="7694" max="7694" width="1.7109375" style="143" customWidth="1"/>
    <col min="7695" max="7695" width="19.42578125" style="143" customWidth="1"/>
    <col min="7696" max="7696" width="18.5703125" style="143" customWidth="1"/>
    <col min="7697" max="7697" width="16.140625" style="143" bestFit="1" customWidth="1"/>
    <col min="7698" max="7727" width="13" style="143" customWidth="1"/>
    <col min="7728" max="7937" width="9.140625" style="143"/>
    <col min="7938" max="7938" width="9.42578125" style="143" customWidth="1"/>
    <col min="7939" max="7939" width="10.7109375" style="143" bestFit="1" customWidth="1"/>
    <col min="7940" max="7940" width="14.7109375" style="143" customWidth="1"/>
    <col min="7941" max="7941" width="55.7109375" style="143" customWidth="1"/>
    <col min="7942" max="7942" width="6.42578125" style="143" bestFit="1" customWidth="1"/>
    <col min="7943" max="7943" width="10" style="143" customWidth="1"/>
    <col min="7944" max="7944" width="18" style="143" customWidth="1"/>
    <col min="7945" max="7945" width="18.5703125" style="143" customWidth="1"/>
    <col min="7946" max="7949" width="0" style="143" hidden="1" customWidth="1"/>
    <col min="7950" max="7950" width="1.7109375" style="143" customWidth="1"/>
    <col min="7951" max="7951" width="19.42578125" style="143" customWidth="1"/>
    <col min="7952" max="7952" width="18.5703125" style="143" customWidth="1"/>
    <col min="7953" max="7953" width="16.140625" style="143" bestFit="1" customWidth="1"/>
    <col min="7954" max="7983" width="13" style="143" customWidth="1"/>
    <col min="7984" max="8193" width="9.140625" style="143"/>
    <col min="8194" max="8194" width="9.42578125" style="143" customWidth="1"/>
    <col min="8195" max="8195" width="10.7109375" style="143" bestFit="1" customWidth="1"/>
    <col min="8196" max="8196" width="14.7109375" style="143" customWidth="1"/>
    <col min="8197" max="8197" width="55.7109375" style="143" customWidth="1"/>
    <col min="8198" max="8198" width="6.42578125" style="143" bestFit="1" customWidth="1"/>
    <col min="8199" max="8199" width="10" style="143" customWidth="1"/>
    <col min="8200" max="8200" width="18" style="143" customWidth="1"/>
    <col min="8201" max="8201" width="18.5703125" style="143" customWidth="1"/>
    <col min="8202" max="8205" width="0" style="143" hidden="1" customWidth="1"/>
    <col min="8206" max="8206" width="1.7109375" style="143" customWidth="1"/>
    <col min="8207" max="8207" width="19.42578125" style="143" customWidth="1"/>
    <col min="8208" max="8208" width="18.5703125" style="143" customWidth="1"/>
    <col min="8209" max="8209" width="16.140625" style="143" bestFit="1" customWidth="1"/>
    <col min="8210" max="8239" width="13" style="143" customWidth="1"/>
    <col min="8240" max="8449" width="9.140625" style="143"/>
    <col min="8450" max="8450" width="9.42578125" style="143" customWidth="1"/>
    <col min="8451" max="8451" width="10.7109375" style="143" bestFit="1" customWidth="1"/>
    <col min="8452" max="8452" width="14.7109375" style="143" customWidth="1"/>
    <col min="8453" max="8453" width="55.7109375" style="143" customWidth="1"/>
    <col min="8454" max="8454" width="6.42578125" style="143" bestFit="1" customWidth="1"/>
    <col min="8455" max="8455" width="10" style="143" customWidth="1"/>
    <col min="8456" max="8456" width="18" style="143" customWidth="1"/>
    <col min="8457" max="8457" width="18.5703125" style="143" customWidth="1"/>
    <col min="8458" max="8461" width="0" style="143" hidden="1" customWidth="1"/>
    <col min="8462" max="8462" width="1.7109375" style="143" customWidth="1"/>
    <col min="8463" max="8463" width="19.42578125" style="143" customWidth="1"/>
    <col min="8464" max="8464" width="18.5703125" style="143" customWidth="1"/>
    <col min="8465" max="8465" width="16.140625" style="143" bestFit="1" customWidth="1"/>
    <col min="8466" max="8495" width="13" style="143" customWidth="1"/>
    <col min="8496" max="8705" width="9.140625" style="143"/>
    <col min="8706" max="8706" width="9.42578125" style="143" customWidth="1"/>
    <col min="8707" max="8707" width="10.7109375" style="143" bestFit="1" customWidth="1"/>
    <col min="8708" max="8708" width="14.7109375" style="143" customWidth="1"/>
    <col min="8709" max="8709" width="55.7109375" style="143" customWidth="1"/>
    <col min="8710" max="8710" width="6.42578125" style="143" bestFit="1" customWidth="1"/>
    <col min="8711" max="8711" width="10" style="143" customWidth="1"/>
    <col min="8712" max="8712" width="18" style="143" customWidth="1"/>
    <col min="8713" max="8713" width="18.5703125" style="143" customWidth="1"/>
    <col min="8714" max="8717" width="0" style="143" hidden="1" customWidth="1"/>
    <col min="8718" max="8718" width="1.7109375" style="143" customWidth="1"/>
    <col min="8719" max="8719" width="19.42578125" style="143" customWidth="1"/>
    <col min="8720" max="8720" width="18.5703125" style="143" customWidth="1"/>
    <col min="8721" max="8721" width="16.140625" style="143" bestFit="1" customWidth="1"/>
    <col min="8722" max="8751" width="13" style="143" customWidth="1"/>
    <col min="8752" max="8961" width="9.140625" style="143"/>
    <col min="8962" max="8962" width="9.42578125" style="143" customWidth="1"/>
    <col min="8963" max="8963" width="10.7109375" style="143" bestFit="1" customWidth="1"/>
    <col min="8964" max="8964" width="14.7109375" style="143" customWidth="1"/>
    <col min="8965" max="8965" width="55.7109375" style="143" customWidth="1"/>
    <col min="8966" max="8966" width="6.42578125" style="143" bestFit="1" customWidth="1"/>
    <col min="8967" max="8967" width="10" style="143" customWidth="1"/>
    <col min="8968" max="8968" width="18" style="143" customWidth="1"/>
    <col min="8969" max="8969" width="18.5703125" style="143" customWidth="1"/>
    <col min="8970" max="8973" width="0" style="143" hidden="1" customWidth="1"/>
    <col min="8974" max="8974" width="1.7109375" style="143" customWidth="1"/>
    <col min="8975" max="8975" width="19.42578125" style="143" customWidth="1"/>
    <col min="8976" max="8976" width="18.5703125" style="143" customWidth="1"/>
    <col min="8977" max="8977" width="16.140625" style="143" bestFit="1" customWidth="1"/>
    <col min="8978" max="9007" width="13" style="143" customWidth="1"/>
    <col min="9008" max="9217" width="9.140625" style="143"/>
    <col min="9218" max="9218" width="9.42578125" style="143" customWidth="1"/>
    <col min="9219" max="9219" width="10.7109375" style="143" bestFit="1" customWidth="1"/>
    <col min="9220" max="9220" width="14.7109375" style="143" customWidth="1"/>
    <col min="9221" max="9221" width="55.7109375" style="143" customWidth="1"/>
    <col min="9222" max="9222" width="6.42578125" style="143" bestFit="1" customWidth="1"/>
    <col min="9223" max="9223" width="10" style="143" customWidth="1"/>
    <col min="9224" max="9224" width="18" style="143" customWidth="1"/>
    <col min="9225" max="9225" width="18.5703125" style="143" customWidth="1"/>
    <col min="9226" max="9229" width="0" style="143" hidden="1" customWidth="1"/>
    <col min="9230" max="9230" width="1.7109375" style="143" customWidth="1"/>
    <col min="9231" max="9231" width="19.42578125" style="143" customWidth="1"/>
    <col min="9232" max="9232" width="18.5703125" style="143" customWidth="1"/>
    <col min="9233" max="9233" width="16.140625" style="143" bestFit="1" customWidth="1"/>
    <col min="9234" max="9263" width="13" style="143" customWidth="1"/>
    <col min="9264" max="9473" width="9.140625" style="143"/>
    <col min="9474" max="9474" width="9.42578125" style="143" customWidth="1"/>
    <col min="9475" max="9475" width="10.7109375" style="143" bestFit="1" customWidth="1"/>
    <col min="9476" max="9476" width="14.7109375" style="143" customWidth="1"/>
    <col min="9477" max="9477" width="55.7109375" style="143" customWidth="1"/>
    <col min="9478" max="9478" width="6.42578125" style="143" bestFit="1" customWidth="1"/>
    <col min="9479" max="9479" width="10" style="143" customWidth="1"/>
    <col min="9480" max="9480" width="18" style="143" customWidth="1"/>
    <col min="9481" max="9481" width="18.5703125" style="143" customWidth="1"/>
    <col min="9482" max="9485" width="0" style="143" hidden="1" customWidth="1"/>
    <col min="9486" max="9486" width="1.7109375" style="143" customWidth="1"/>
    <col min="9487" max="9487" width="19.42578125" style="143" customWidth="1"/>
    <col min="9488" max="9488" width="18.5703125" style="143" customWidth="1"/>
    <col min="9489" max="9489" width="16.140625" style="143" bestFit="1" customWidth="1"/>
    <col min="9490" max="9519" width="13" style="143" customWidth="1"/>
    <col min="9520" max="9729" width="9.140625" style="143"/>
    <col min="9730" max="9730" width="9.42578125" style="143" customWidth="1"/>
    <col min="9731" max="9731" width="10.7109375" style="143" bestFit="1" customWidth="1"/>
    <col min="9732" max="9732" width="14.7109375" style="143" customWidth="1"/>
    <col min="9733" max="9733" width="55.7109375" style="143" customWidth="1"/>
    <col min="9734" max="9734" width="6.42578125" style="143" bestFit="1" customWidth="1"/>
    <col min="9735" max="9735" width="10" style="143" customWidth="1"/>
    <col min="9736" max="9736" width="18" style="143" customWidth="1"/>
    <col min="9737" max="9737" width="18.5703125" style="143" customWidth="1"/>
    <col min="9738" max="9741" width="0" style="143" hidden="1" customWidth="1"/>
    <col min="9742" max="9742" width="1.7109375" style="143" customWidth="1"/>
    <col min="9743" max="9743" width="19.42578125" style="143" customWidth="1"/>
    <col min="9744" max="9744" width="18.5703125" style="143" customWidth="1"/>
    <col min="9745" max="9745" width="16.140625" style="143" bestFit="1" customWidth="1"/>
    <col min="9746" max="9775" width="13" style="143" customWidth="1"/>
    <col min="9776" max="9985" width="9.140625" style="143"/>
    <col min="9986" max="9986" width="9.42578125" style="143" customWidth="1"/>
    <col min="9987" max="9987" width="10.7109375" style="143" bestFit="1" customWidth="1"/>
    <col min="9988" max="9988" width="14.7109375" style="143" customWidth="1"/>
    <col min="9989" max="9989" width="55.7109375" style="143" customWidth="1"/>
    <col min="9990" max="9990" width="6.42578125" style="143" bestFit="1" customWidth="1"/>
    <col min="9991" max="9991" width="10" style="143" customWidth="1"/>
    <col min="9992" max="9992" width="18" style="143" customWidth="1"/>
    <col min="9993" max="9993" width="18.5703125" style="143" customWidth="1"/>
    <col min="9994" max="9997" width="0" style="143" hidden="1" customWidth="1"/>
    <col min="9998" max="9998" width="1.7109375" style="143" customWidth="1"/>
    <col min="9999" max="9999" width="19.42578125" style="143" customWidth="1"/>
    <col min="10000" max="10000" width="18.5703125" style="143" customWidth="1"/>
    <col min="10001" max="10001" width="16.140625" style="143" bestFit="1" customWidth="1"/>
    <col min="10002" max="10031" width="13" style="143" customWidth="1"/>
    <col min="10032" max="10241" width="9.140625" style="143"/>
    <col min="10242" max="10242" width="9.42578125" style="143" customWidth="1"/>
    <col min="10243" max="10243" width="10.7109375" style="143" bestFit="1" customWidth="1"/>
    <col min="10244" max="10244" width="14.7109375" style="143" customWidth="1"/>
    <col min="10245" max="10245" width="55.7109375" style="143" customWidth="1"/>
    <col min="10246" max="10246" width="6.42578125" style="143" bestFit="1" customWidth="1"/>
    <col min="10247" max="10247" width="10" style="143" customWidth="1"/>
    <col min="10248" max="10248" width="18" style="143" customWidth="1"/>
    <col min="10249" max="10249" width="18.5703125" style="143" customWidth="1"/>
    <col min="10250" max="10253" width="0" style="143" hidden="1" customWidth="1"/>
    <col min="10254" max="10254" width="1.7109375" style="143" customWidth="1"/>
    <col min="10255" max="10255" width="19.42578125" style="143" customWidth="1"/>
    <col min="10256" max="10256" width="18.5703125" style="143" customWidth="1"/>
    <col min="10257" max="10257" width="16.140625" style="143" bestFit="1" customWidth="1"/>
    <col min="10258" max="10287" width="13" style="143" customWidth="1"/>
    <col min="10288" max="10497" width="9.140625" style="143"/>
    <col min="10498" max="10498" width="9.42578125" style="143" customWidth="1"/>
    <col min="10499" max="10499" width="10.7109375" style="143" bestFit="1" customWidth="1"/>
    <col min="10500" max="10500" width="14.7109375" style="143" customWidth="1"/>
    <col min="10501" max="10501" width="55.7109375" style="143" customWidth="1"/>
    <col min="10502" max="10502" width="6.42578125" style="143" bestFit="1" customWidth="1"/>
    <col min="10503" max="10503" width="10" style="143" customWidth="1"/>
    <col min="10504" max="10504" width="18" style="143" customWidth="1"/>
    <col min="10505" max="10505" width="18.5703125" style="143" customWidth="1"/>
    <col min="10506" max="10509" width="0" style="143" hidden="1" customWidth="1"/>
    <col min="10510" max="10510" width="1.7109375" style="143" customWidth="1"/>
    <col min="10511" max="10511" width="19.42578125" style="143" customWidth="1"/>
    <col min="10512" max="10512" width="18.5703125" style="143" customWidth="1"/>
    <col min="10513" max="10513" width="16.140625" style="143" bestFit="1" customWidth="1"/>
    <col min="10514" max="10543" width="13" style="143" customWidth="1"/>
    <col min="10544" max="10753" width="9.140625" style="143"/>
    <col min="10754" max="10754" width="9.42578125" style="143" customWidth="1"/>
    <col min="10755" max="10755" width="10.7109375" style="143" bestFit="1" customWidth="1"/>
    <col min="10756" max="10756" width="14.7109375" style="143" customWidth="1"/>
    <col min="10757" max="10757" width="55.7109375" style="143" customWidth="1"/>
    <col min="10758" max="10758" width="6.42578125" style="143" bestFit="1" customWidth="1"/>
    <col min="10759" max="10759" width="10" style="143" customWidth="1"/>
    <col min="10760" max="10760" width="18" style="143" customWidth="1"/>
    <col min="10761" max="10761" width="18.5703125" style="143" customWidth="1"/>
    <col min="10762" max="10765" width="0" style="143" hidden="1" customWidth="1"/>
    <col min="10766" max="10766" width="1.7109375" style="143" customWidth="1"/>
    <col min="10767" max="10767" width="19.42578125" style="143" customWidth="1"/>
    <col min="10768" max="10768" width="18.5703125" style="143" customWidth="1"/>
    <col min="10769" max="10769" width="16.140625" style="143" bestFit="1" customWidth="1"/>
    <col min="10770" max="10799" width="13" style="143" customWidth="1"/>
    <col min="10800" max="11009" width="9.140625" style="143"/>
    <col min="11010" max="11010" width="9.42578125" style="143" customWidth="1"/>
    <col min="11011" max="11011" width="10.7109375" style="143" bestFit="1" customWidth="1"/>
    <col min="11012" max="11012" width="14.7109375" style="143" customWidth="1"/>
    <col min="11013" max="11013" width="55.7109375" style="143" customWidth="1"/>
    <col min="11014" max="11014" width="6.42578125" style="143" bestFit="1" customWidth="1"/>
    <col min="11015" max="11015" width="10" style="143" customWidth="1"/>
    <col min="11016" max="11016" width="18" style="143" customWidth="1"/>
    <col min="11017" max="11017" width="18.5703125" style="143" customWidth="1"/>
    <col min="11018" max="11021" width="0" style="143" hidden="1" customWidth="1"/>
    <col min="11022" max="11022" width="1.7109375" style="143" customWidth="1"/>
    <col min="11023" max="11023" width="19.42578125" style="143" customWidth="1"/>
    <col min="11024" max="11024" width="18.5703125" style="143" customWidth="1"/>
    <col min="11025" max="11025" width="16.140625" style="143" bestFit="1" customWidth="1"/>
    <col min="11026" max="11055" width="13" style="143" customWidth="1"/>
    <col min="11056" max="11265" width="9.140625" style="143"/>
    <col min="11266" max="11266" width="9.42578125" style="143" customWidth="1"/>
    <col min="11267" max="11267" width="10.7109375" style="143" bestFit="1" customWidth="1"/>
    <col min="11268" max="11268" width="14.7109375" style="143" customWidth="1"/>
    <col min="11269" max="11269" width="55.7109375" style="143" customWidth="1"/>
    <col min="11270" max="11270" width="6.42578125" style="143" bestFit="1" customWidth="1"/>
    <col min="11271" max="11271" width="10" style="143" customWidth="1"/>
    <col min="11272" max="11272" width="18" style="143" customWidth="1"/>
    <col min="11273" max="11273" width="18.5703125" style="143" customWidth="1"/>
    <col min="11274" max="11277" width="0" style="143" hidden="1" customWidth="1"/>
    <col min="11278" max="11278" width="1.7109375" style="143" customWidth="1"/>
    <col min="11279" max="11279" width="19.42578125" style="143" customWidth="1"/>
    <col min="11280" max="11280" width="18.5703125" style="143" customWidth="1"/>
    <col min="11281" max="11281" width="16.140625" style="143" bestFit="1" customWidth="1"/>
    <col min="11282" max="11311" width="13" style="143" customWidth="1"/>
    <col min="11312" max="11521" width="9.140625" style="143"/>
    <col min="11522" max="11522" width="9.42578125" style="143" customWidth="1"/>
    <col min="11523" max="11523" width="10.7109375" style="143" bestFit="1" customWidth="1"/>
    <col min="11524" max="11524" width="14.7109375" style="143" customWidth="1"/>
    <col min="11525" max="11525" width="55.7109375" style="143" customWidth="1"/>
    <col min="11526" max="11526" width="6.42578125" style="143" bestFit="1" customWidth="1"/>
    <col min="11527" max="11527" width="10" style="143" customWidth="1"/>
    <col min="11528" max="11528" width="18" style="143" customWidth="1"/>
    <col min="11529" max="11529" width="18.5703125" style="143" customWidth="1"/>
    <col min="11530" max="11533" width="0" style="143" hidden="1" customWidth="1"/>
    <col min="11534" max="11534" width="1.7109375" style="143" customWidth="1"/>
    <col min="11535" max="11535" width="19.42578125" style="143" customWidth="1"/>
    <col min="11536" max="11536" width="18.5703125" style="143" customWidth="1"/>
    <col min="11537" max="11537" width="16.140625" style="143" bestFit="1" customWidth="1"/>
    <col min="11538" max="11567" width="13" style="143" customWidth="1"/>
    <col min="11568" max="11777" width="9.140625" style="143"/>
    <col min="11778" max="11778" width="9.42578125" style="143" customWidth="1"/>
    <col min="11779" max="11779" width="10.7109375" style="143" bestFit="1" customWidth="1"/>
    <col min="11780" max="11780" width="14.7109375" style="143" customWidth="1"/>
    <col min="11781" max="11781" width="55.7109375" style="143" customWidth="1"/>
    <col min="11782" max="11782" width="6.42578125" style="143" bestFit="1" customWidth="1"/>
    <col min="11783" max="11783" width="10" style="143" customWidth="1"/>
    <col min="11784" max="11784" width="18" style="143" customWidth="1"/>
    <col min="11785" max="11785" width="18.5703125" style="143" customWidth="1"/>
    <col min="11786" max="11789" width="0" style="143" hidden="1" customWidth="1"/>
    <col min="11790" max="11790" width="1.7109375" style="143" customWidth="1"/>
    <col min="11791" max="11791" width="19.42578125" style="143" customWidth="1"/>
    <col min="11792" max="11792" width="18.5703125" style="143" customWidth="1"/>
    <col min="11793" max="11793" width="16.140625" style="143" bestFit="1" customWidth="1"/>
    <col min="11794" max="11823" width="13" style="143" customWidth="1"/>
    <col min="11824" max="12033" width="9.140625" style="143"/>
    <col min="12034" max="12034" width="9.42578125" style="143" customWidth="1"/>
    <col min="12035" max="12035" width="10.7109375" style="143" bestFit="1" customWidth="1"/>
    <col min="12036" max="12036" width="14.7109375" style="143" customWidth="1"/>
    <col min="12037" max="12037" width="55.7109375" style="143" customWidth="1"/>
    <col min="12038" max="12038" width="6.42578125" style="143" bestFit="1" customWidth="1"/>
    <col min="12039" max="12039" width="10" style="143" customWidth="1"/>
    <col min="12040" max="12040" width="18" style="143" customWidth="1"/>
    <col min="12041" max="12041" width="18.5703125" style="143" customWidth="1"/>
    <col min="12042" max="12045" width="0" style="143" hidden="1" customWidth="1"/>
    <col min="12046" max="12046" width="1.7109375" style="143" customWidth="1"/>
    <col min="12047" max="12047" width="19.42578125" style="143" customWidth="1"/>
    <col min="12048" max="12048" width="18.5703125" style="143" customWidth="1"/>
    <col min="12049" max="12049" width="16.140625" style="143" bestFit="1" customWidth="1"/>
    <col min="12050" max="12079" width="13" style="143" customWidth="1"/>
    <col min="12080" max="12289" width="9.140625" style="143"/>
    <col min="12290" max="12290" width="9.42578125" style="143" customWidth="1"/>
    <col min="12291" max="12291" width="10.7109375" style="143" bestFit="1" customWidth="1"/>
    <col min="12292" max="12292" width="14.7109375" style="143" customWidth="1"/>
    <col min="12293" max="12293" width="55.7109375" style="143" customWidth="1"/>
    <col min="12294" max="12294" width="6.42578125" style="143" bestFit="1" customWidth="1"/>
    <col min="12295" max="12295" width="10" style="143" customWidth="1"/>
    <col min="12296" max="12296" width="18" style="143" customWidth="1"/>
    <col min="12297" max="12297" width="18.5703125" style="143" customWidth="1"/>
    <col min="12298" max="12301" width="0" style="143" hidden="1" customWidth="1"/>
    <col min="12302" max="12302" width="1.7109375" style="143" customWidth="1"/>
    <col min="12303" max="12303" width="19.42578125" style="143" customWidth="1"/>
    <col min="12304" max="12304" width="18.5703125" style="143" customWidth="1"/>
    <col min="12305" max="12305" width="16.140625" style="143" bestFit="1" customWidth="1"/>
    <col min="12306" max="12335" width="13" style="143" customWidth="1"/>
    <col min="12336" max="12545" width="9.140625" style="143"/>
    <col min="12546" max="12546" width="9.42578125" style="143" customWidth="1"/>
    <col min="12547" max="12547" width="10.7109375" style="143" bestFit="1" customWidth="1"/>
    <col min="12548" max="12548" width="14.7109375" style="143" customWidth="1"/>
    <col min="12549" max="12549" width="55.7109375" style="143" customWidth="1"/>
    <col min="12550" max="12550" width="6.42578125" style="143" bestFit="1" customWidth="1"/>
    <col min="12551" max="12551" width="10" style="143" customWidth="1"/>
    <col min="12552" max="12552" width="18" style="143" customWidth="1"/>
    <col min="12553" max="12553" width="18.5703125" style="143" customWidth="1"/>
    <col min="12554" max="12557" width="0" style="143" hidden="1" customWidth="1"/>
    <col min="12558" max="12558" width="1.7109375" style="143" customWidth="1"/>
    <col min="12559" max="12559" width="19.42578125" style="143" customWidth="1"/>
    <col min="12560" max="12560" width="18.5703125" style="143" customWidth="1"/>
    <col min="12561" max="12561" width="16.140625" style="143" bestFit="1" customWidth="1"/>
    <col min="12562" max="12591" width="13" style="143" customWidth="1"/>
    <col min="12592" max="12801" width="9.140625" style="143"/>
    <col min="12802" max="12802" width="9.42578125" style="143" customWidth="1"/>
    <col min="12803" max="12803" width="10.7109375" style="143" bestFit="1" customWidth="1"/>
    <col min="12804" max="12804" width="14.7109375" style="143" customWidth="1"/>
    <col min="12805" max="12805" width="55.7109375" style="143" customWidth="1"/>
    <col min="12806" max="12806" width="6.42578125" style="143" bestFit="1" customWidth="1"/>
    <col min="12807" max="12807" width="10" style="143" customWidth="1"/>
    <col min="12808" max="12808" width="18" style="143" customWidth="1"/>
    <col min="12809" max="12809" width="18.5703125" style="143" customWidth="1"/>
    <col min="12810" max="12813" width="0" style="143" hidden="1" customWidth="1"/>
    <col min="12814" max="12814" width="1.7109375" style="143" customWidth="1"/>
    <col min="12815" max="12815" width="19.42578125" style="143" customWidth="1"/>
    <col min="12816" max="12816" width="18.5703125" style="143" customWidth="1"/>
    <col min="12817" max="12817" width="16.140625" style="143" bestFit="1" customWidth="1"/>
    <col min="12818" max="12847" width="13" style="143" customWidth="1"/>
    <col min="12848" max="13057" width="9.140625" style="143"/>
    <col min="13058" max="13058" width="9.42578125" style="143" customWidth="1"/>
    <col min="13059" max="13059" width="10.7109375" style="143" bestFit="1" customWidth="1"/>
    <col min="13060" max="13060" width="14.7109375" style="143" customWidth="1"/>
    <col min="13061" max="13061" width="55.7109375" style="143" customWidth="1"/>
    <col min="13062" max="13062" width="6.42578125" style="143" bestFit="1" customWidth="1"/>
    <col min="13063" max="13063" width="10" style="143" customWidth="1"/>
    <col min="13064" max="13064" width="18" style="143" customWidth="1"/>
    <col min="13065" max="13065" width="18.5703125" style="143" customWidth="1"/>
    <col min="13066" max="13069" width="0" style="143" hidden="1" customWidth="1"/>
    <col min="13070" max="13070" width="1.7109375" style="143" customWidth="1"/>
    <col min="13071" max="13071" width="19.42578125" style="143" customWidth="1"/>
    <col min="13072" max="13072" width="18.5703125" style="143" customWidth="1"/>
    <col min="13073" max="13073" width="16.140625" style="143" bestFit="1" customWidth="1"/>
    <col min="13074" max="13103" width="13" style="143" customWidth="1"/>
    <col min="13104" max="13313" width="9.140625" style="143"/>
    <col min="13314" max="13314" width="9.42578125" style="143" customWidth="1"/>
    <col min="13315" max="13315" width="10.7109375" style="143" bestFit="1" customWidth="1"/>
    <col min="13316" max="13316" width="14.7109375" style="143" customWidth="1"/>
    <col min="13317" max="13317" width="55.7109375" style="143" customWidth="1"/>
    <col min="13318" max="13318" width="6.42578125" style="143" bestFit="1" customWidth="1"/>
    <col min="13319" max="13319" width="10" style="143" customWidth="1"/>
    <col min="13320" max="13320" width="18" style="143" customWidth="1"/>
    <col min="13321" max="13321" width="18.5703125" style="143" customWidth="1"/>
    <col min="13322" max="13325" width="0" style="143" hidden="1" customWidth="1"/>
    <col min="13326" max="13326" width="1.7109375" style="143" customWidth="1"/>
    <col min="13327" max="13327" width="19.42578125" style="143" customWidth="1"/>
    <col min="13328" max="13328" width="18.5703125" style="143" customWidth="1"/>
    <col min="13329" max="13329" width="16.140625" style="143" bestFit="1" customWidth="1"/>
    <col min="13330" max="13359" width="13" style="143" customWidth="1"/>
    <col min="13360" max="13569" width="9.140625" style="143"/>
    <col min="13570" max="13570" width="9.42578125" style="143" customWidth="1"/>
    <col min="13571" max="13571" width="10.7109375" style="143" bestFit="1" customWidth="1"/>
    <col min="13572" max="13572" width="14.7109375" style="143" customWidth="1"/>
    <col min="13573" max="13573" width="55.7109375" style="143" customWidth="1"/>
    <col min="13574" max="13574" width="6.42578125" style="143" bestFit="1" customWidth="1"/>
    <col min="13575" max="13575" width="10" style="143" customWidth="1"/>
    <col min="13576" max="13576" width="18" style="143" customWidth="1"/>
    <col min="13577" max="13577" width="18.5703125" style="143" customWidth="1"/>
    <col min="13578" max="13581" width="0" style="143" hidden="1" customWidth="1"/>
    <col min="13582" max="13582" width="1.7109375" style="143" customWidth="1"/>
    <col min="13583" max="13583" width="19.42578125" style="143" customWidth="1"/>
    <col min="13584" max="13584" width="18.5703125" style="143" customWidth="1"/>
    <col min="13585" max="13585" width="16.140625" style="143" bestFit="1" customWidth="1"/>
    <col min="13586" max="13615" width="13" style="143" customWidth="1"/>
    <col min="13616" max="13825" width="9.140625" style="143"/>
    <col min="13826" max="13826" width="9.42578125" style="143" customWidth="1"/>
    <col min="13827" max="13827" width="10.7109375" style="143" bestFit="1" customWidth="1"/>
    <col min="13828" max="13828" width="14.7109375" style="143" customWidth="1"/>
    <col min="13829" max="13829" width="55.7109375" style="143" customWidth="1"/>
    <col min="13830" max="13830" width="6.42578125" style="143" bestFit="1" customWidth="1"/>
    <col min="13831" max="13831" width="10" style="143" customWidth="1"/>
    <col min="13832" max="13832" width="18" style="143" customWidth="1"/>
    <col min="13833" max="13833" width="18.5703125" style="143" customWidth="1"/>
    <col min="13834" max="13837" width="0" style="143" hidden="1" customWidth="1"/>
    <col min="13838" max="13838" width="1.7109375" style="143" customWidth="1"/>
    <col min="13839" max="13839" width="19.42578125" style="143" customWidth="1"/>
    <col min="13840" max="13840" width="18.5703125" style="143" customWidth="1"/>
    <col min="13841" max="13841" width="16.140625" style="143" bestFit="1" customWidth="1"/>
    <col min="13842" max="13871" width="13" style="143" customWidth="1"/>
    <col min="13872" max="14081" width="9.140625" style="143"/>
    <col min="14082" max="14082" width="9.42578125" style="143" customWidth="1"/>
    <col min="14083" max="14083" width="10.7109375" style="143" bestFit="1" customWidth="1"/>
    <col min="14084" max="14084" width="14.7109375" style="143" customWidth="1"/>
    <col min="14085" max="14085" width="55.7109375" style="143" customWidth="1"/>
    <col min="14086" max="14086" width="6.42578125" style="143" bestFit="1" customWidth="1"/>
    <col min="14087" max="14087" width="10" style="143" customWidth="1"/>
    <col min="14088" max="14088" width="18" style="143" customWidth="1"/>
    <col min="14089" max="14089" width="18.5703125" style="143" customWidth="1"/>
    <col min="14090" max="14093" width="0" style="143" hidden="1" customWidth="1"/>
    <col min="14094" max="14094" width="1.7109375" style="143" customWidth="1"/>
    <col min="14095" max="14095" width="19.42578125" style="143" customWidth="1"/>
    <col min="14096" max="14096" width="18.5703125" style="143" customWidth="1"/>
    <col min="14097" max="14097" width="16.140625" style="143" bestFit="1" customWidth="1"/>
    <col min="14098" max="14127" width="13" style="143" customWidth="1"/>
    <col min="14128" max="14337" width="9.140625" style="143"/>
    <col min="14338" max="14338" width="9.42578125" style="143" customWidth="1"/>
    <col min="14339" max="14339" width="10.7109375" style="143" bestFit="1" customWidth="1"/>
    <col min="14340" max="14340" width="14.7109375" style="143" customWidth="1"/>
    <col min="14341" max="14341" width="55.7109375" style="143" customWidth="1"/>
    <col min="14342" max="14342" width="6.42578125" style="143" bestFit="1" customWidth="1"/>
    <col min="14343" max="14343" width="10" style="143" customWidth="1"/>
    <col min="14344" max="14344" width="18" style="143" customWidth="1"/>
    <col min="14345" max="14345" width="18.5703125" style="143" customWidth="1"/>
    <col min="14346" max="14349" width="0" style="143" hidden="1" customWidth="1"/>
    <col min="14350" max="14350" width="1.7109375" style="143" customWidth="1"/>
    <col min="14351" max="14351" width="19.42578125" style="143" customWidth="1"/>
    <col min="14352" max="14352" width="18.5703125" style="143" customWidth="1"/>
    <col min="14353" max="14353" width="16.140625" style="143" bestFit="1" customWidth="1"/>
    <col min="14354" max="14383" width="13" style="143" customWidth="1"/>
    <col min="14384" max="14593" width="9.140625" style="143"/>
    <col min="14594" max="14594" width="9.42578125" style="143" customWidth="1"/>
    <col min="14595" max="14595" width="10.7109375" style="143" bestFit="1" customWidth="1"/>
    <col min="14596" max="14596" width="14.7109375" style="143" customWidth="1"/>
    <col min="14597" max="14597" width="55.7109375" style="143" customWidth="1"/>
    <col min="14598" max="14598" width="6.42578125" style="143" bestFit="1" customWidth="1"/>
    <col min="14599" max="14599" width="10" style="143" customWidth="1"/>
    <col min="14600" max="14600" width="18" style="143" customWidth="1"/>
    <col min="14601" max="14601" width="18.5703125" style="143" customWidth="1"/>
    <col min="14602" max="14605" width="0" style="143" hidden="1" customWidth="1"/>
    <col min="14606" max="14606" width="1.7109375" style="143" customWidth="1"/>
    <col min="14607" max="14607" width="19.42578125" style="143" customWidth="1"/>
    <col min="14608" max="14608" width="18.5703125" style="143" customWidth="1"/>
    <col min="14609" max="14609" width="16.140625" style="143" bestFit="1" customWidth="1"/>
    <col min="14610" max="14639" width="13" style="143" customWidth="1"/>
    <col min="14640" max="14849" width="9.140625" style="143"/>
    <col min="14850" max="14850" width="9.42578125" style="143" customWidth="1"/>
    <col min="14851" max="14851" width="10.7109375" style="143" bestFit="1" customWidth="1"/>
    <col min="14852" max="14852" width="14.7109375" style="143" customWidth="1"/>
    <col min="14853" max="14853" width="55.7109375" style="143" customWidth="1"/>
    <col min="14854" max="14854" width="6.42578125" style="143" bestFit="1" customWidth="1"/>
    <col min="14855" max="14855" width="10" style="143" customWidth="1"/>
    <col min="14856" max="14856" width="18" style="143" customWidth="1"/>
    <col min="14857" max="14857" width="18.5703125" style="143" customWidth="1"/>
    <col min="14858" max="14861" width="0" style="143" hidden="1" customWidth="1"/>
    <col min="14862" max="14862" width="1.7109375" style="143" customWidth="1"/>
    <col min="14863" max="14863" width="19.42578125" style="143" customWidth="1"/>
    <col min="14864" max="14864" width="18.5703125" style="143" customWidth="1"/>
    <col min="14865" max="14865" width="16.140625" style="143" bestFit="1" customWidth="1"/>
    <col min="14866" max="14895" width="13" style="143" customWidth="1"/>
    <col min="14896" max="15105" width="9.140625" style="143"/>
    <col min="15106" max="15106" width="9.42578125" style="143" customWidth="1"/>
    <col min="15107" max="15107" width="10.7109375" style="143" bestFit="1" customWidth="1"/>
    <col min="15108" max="15108" width="14.7109375" style="143" customWidth="1"/>
    <col min="15109" max="15109" width="55.7109375" style="143" customWidth="1"/>
    <col min="15110" max="15110" width="6.42578125" style="143" bestFit="1" customWidth="1"/>
    <col min="15111" max="15111" width="10" style="143" customWidth="1"/>
    <col min="15112" max="15112" width="18" style="143" customWidth="1"/>
    <col min="15113" max="15113" width="18.5703125" style="143" customWidth="1"/>
    <col min="15114" max="15117" width="0" style="143" hidden="1" customWidth="1"/>
    <col min="15118" max="15118" width="1.7109375" style="143" customWidth="1"/>
    <col min="15119" max="15119" width="19.42578125" style="143" customWidth="1"/>
    <col min="15120" max="15120" width="18.5703125" style="143" customWidth="1"/>
    <col min="15121" max="15121" width="16.140625" style="143" bestFit="1" customWidth="1"/>
    <col min="15122" max="15151" width="13" style="143" customWidth="1"/>
    <col min="15152" max="15361" width="9.140625" style="143"/>
    <col min="15362" max="15362" width="9.42578125" style="143" customWidth="1"/>
    <col min="15363" max="15363" width="10.7109375" style="143" bestFit="1" customWidth="1"/>
    <col min="15364" max="15364" width="14.7109375" style="143" customWidth="1"/>
    <col min="15365" max="15365" width="55.7109375" style="143" customWidth="1"/>
    <col min="15366" max="15366" width="6.42578125" style="143" bestFit="1" customWidth="1"/>
    <col min="15367" max="15367" width="10" style="143" customWidth="1"/>
    <col min="15368" max="15368" width="18" style="143" customWidth="1"/>
    <col min="15369" max="15369" width="18.5703125" style="143" customWidth="1"/>
    <col min="15370" max="15373" width="0" style="143" hidden="1" customWidth="1"/>
    <col min="15374" max="15374" width="1.7109375" style="143" customWidth="1"/>
    <col min="15375" max="15375" width="19.42578125" style="143" customWidth="1"/>
    <col min="15376" max="15376" width="18.5703125" style="143" customWidth="1"/>
    <col min="15377" max="15377" width="16.140625" style="143" bestFit="1" customWidth="1"/>
    <col min="15378" max="15407" width="13" style="143" customWidth="1"/>
    <col min="15408" max="15617" width="9.140625" style="143"/>
    <col min="15618" max="15618" width="9.42578125" style="143" customWidth="1"/>
    <col min="15619" max="15619" width="10.7109375" style="143" bestFit="1" customWidth="1"/>
    <col min="15620" max="15620" width="14.7109375" style="143" customWidth="1"/>
    <col min="15621" max="15621" width="55.7109375" style="143" customWidth="1"/>
    <col min="15622" max="15622" width="6.42578125" style="143" bestFit="1" customWidth="1"/>
    <col min="15623" max="15623" width="10" style="143" customWidth="1"/>
    <col min="15624" max="15624" width="18" style="143" customWidth="1"/>
    <col min="15625" max="15625" width="18.5703125" style="143" customWidth="1"/>
    <col min="15626" max="15629" width="0" style="143" hidden="1" customWidth="1"/>
    <col min="15630" max="15630" width="1.7109375" style="143" customWidth="1"/>
    <col min="15631" max="15631" width="19.42578125" style="143" customWidth="1"/>
    <col min="15632" max="15632" width="18.5703125" style="143" customWidth="1"/>
    <col min="15633" max="15633" width="16.140625" style="143" bestFit="1" customWidth="1"/>
    <col min="15634" max="15663" width="13" style="143" customWidth="1"/>
    <col min="15664" max="15873" width="9.140625" style="143"/>
    <col min="15874" max="15874" width="9.42578125" style="143" customWidth="1"/>
    <col min="15875" max="15875" width="10.7109375" style="143" bestFit="1" customWidth="1"/>
    <col min="15876" max="15876" width="14.7109375" style="143" customWidth="1"/>
    <col min="15877" max="15877" width="55.7109375" style="143" customWidth="1"/>
    <col min="15878" max="15878" width="6.42578125" style="143" bestFit="1" customWidth="1"/>
    <col min="15879" max="15879" width="10" style="143" customWidth="1"/>
    <col min="15880" max="15880" width="18" style="143" customWidth="1"/>
    <col min="15881" max="15881" width="18.5703125" style="143" customWidth="1"/>
    <col min="15882" max="15885" width="0" style="143" hidden="1" customWidth="1"/>
    <col min="15886" max="15886" width="1.7109375" style="143" customWidth="1"/>
    <col min="15887" max="15887" width="19.42578125" style="143" customWidth="1"/>
    <col min="15888" max="15888" width="18.5703125" style="143" customWidth="1"/>
    <col min="15889" max="15889" width="16.140625" style="143" bestFit="1" customWidth="1"/>
    <col min="15890" max="15919" width="13" style="143" customWidth="1"/>
    <col min="15920" max="16129" width="9.140625" style="143"/>
    <col min="16130" max="16130" width="9.42578125" style="143" customWidth="1"/>
    <col min="16131" max="16131" width="10.7109375" style="143" bestFit="1" customWidth="1"/>
    <col min="16132" max="16132" width="14.7109375" style="143" customWidth="1"/>
    <col min="16133" max="16133" width="55.7109375" style="143" customWidth="1"/>
    <col min="16134" max="16134" width="6.42578125" style="143" bestFit="1" customWidth="1"/>
    <col min="16135" max="16135" width="10" style="143" customWidth="1"/>
    <col min="16136" max="16136" width="18" style="143" customWidth="1"/>
    <col min="16137" max="16137" width="18.5703125" style="143" customWidth="1"/>
    <col min="16138" max="16141" width="0" style="143" hidden="1" customWidth="1"/>
    <col min="16142" max="16142" width="1.7109375" style="143" customWidth="1"/>
    <col min="16143" max="16143" width="19.42578125" style="143" customWidth="1"/>
    <col min="16144" max="16144" width="18.5703125" style="143" customWidth="1"/>
    <col min="16145" max="16145" width="16.140625" style="143" bestFit="1" customWidth="1"/>
    <col min="16146" max="16175" width="13" style="143" customWidth="1"/>
    <col min="16176" max="16384" width="9.140625" style="143"/>
  </cols>
  <sheetData>
    <row r="1" spans="1:15" ht="23.25" customHeight="1" thickBot="1" x14ac:dyDescent="0.3">
      <c r="A1" s="490" t="s">
        <v>0</v>
      </c>
      <c r="B1" s="491"/>
      <c r="C1" s="491"/>
      <c r="D1" s="491"/>
      <c r="E1" s="491"/>
      <c r="F1" s="491"/>
      <c r="G1" s="491"/>
      <c r="H1" s="491"/>
      <c r="I1" s="492"/>
    </row>
    <row r="2" spans="1:15" ht="18.75" customHeight="1" x14ac:dyDescent="0.25">
      <c r="A2" s="493" t="s">
        <v>194</v>
      </c>
      <c r="B2" s="494"/>
      <c r="C2" s="494"/>
      <c r="D2" s="494"/>
      <c r="E2" s="494"/>
      <c r="F2" s="494"/>
      <c r="G2" s="494"/>
      <c r="H2" s="494"/>
      <c r="I2" s="495"/>
    </row>
    <row r="3" spans="1:15" ht="17.25" customHeight="1" thickBot="1" x14ac:dyDescent="0.3">
      <c r="A3" s="496" t="s">
        <v>1</v>
      </c>
      <c r="B3" s="497"/>
      <c r="C3" s="497"/>
      <c r="D3" s="497"/>
      <c r="E3" s="497"/>
      <c r="F3" s="497"/>
      <c r="G3" s="497"/>
      <c r="H3" s="497"/>
      <c r="I3" s="498"/>
    </row>
    <row r="4" spans="1:15" ht="15.75" thickBot="1" x14ac:dyDescent="0.3">
      <c r="A4" s="499"/>
      <c r="B4" s="500"/>
      <c r="C4" s="500"/>
      <c r="D4" s="500"/>
      <c r="E4" s="500"/>
      <c r="F4" s="500"/>
      <c r="G4" s="500"/>
      <c r="H4" s="500"/>
      <c r="I4" s="501"/>
    </row>
    <row r="5" spans="1:15" ht="17.25" customHeight="1" x14ac:dyDescent="0.25">
      <c r="A5" s="510" t="s">
        <v>2</v>
      </c>
      <c r="B5" s="512" t="s">
        <v>195</v>
      </c>
      <c r="C5" s="513"/>
      <c r="D5" s="513"/>
      <c r="E5" s="514"/>
      <c r="F5" s="504" t="s">
        <v>715</v>
      </c>
      <c r="G5" s="505"/>
      <c r="H5" s="502">
        <v>0.309</v>
      </c>
      <c r="I5" s="503"/>
    </row>
    <row r="6" spans="1:15" ht="54" customHeight="1" x14ac:dyDescent="0.25">
      <c r="A6" s="511"/>
      <c r="B6" s="515"/>
      <c r="C6" s="516"/>
      <c r="D6" s="516"/>
      <c r="E6" s="517"/>
      <c r="F6" s="506" t="s">
        <v>716</v>
      </c>
      <c r="G6" s="507"/>
      <c r="H6" s="508">
        <v>0.15570000000000001</v>
      </c>
      <c r="I6" s="509"/>
    </row>
    <row r="7" spans="1:15" x14ac:dyDescent="0.25">
      <c r="A7" s="524" t="s">
        <v>3</v>
      </c>
      <c r="B7" s="526" t="s">
        <v>198</v>
      </c>
      <c r="C7" s="527"/>
      <c r="D7" s="527"/>
      <c r="E7" s="528"/>
      <c r="F7" s="532" t="s">
        <v>4</v>
      </c>
      <c r="G7" s="533"/>
      <c r="H7" s="518">
        <v>44866</v>
      </c>
      <c r="I7" s="519"/>
    </row>
    <row r="8" spans="1:15" ht="15" customHeight="1" x14ac:dyDescent="0.25">
      <c r="A8" s="524"/>
      <c r="B8" s="526" t="s">
        <v>197</v>
      </c>
      <c r="C8" s="527"/>
      <c r="D8" s="527"/>
      <c r="E8" s="528"/>
      <c r="F8" s="532" t="s">
        <v>4</v>
      </c>
      <c r="G8" s="533"/>
      <c r="H8" s="518">
        <v>44743</v>
      </c>
      <c r="I8" s="519"/>
    </row>
    <row r="9" spans="1:15" ht="15" customHeight="1" x14ac:dyDescent="0.25">
      <c r="A9" s="524"/>
      <c r="B9" s="526" t="s">
        <v>160</v>
      </c>
      <c r="C9" s="527"/>
      <c r="D9" s="527"/>
      <c r="E9" s="528"/>
      <c r="F9" s="532" t="s">
        <v>4</v>
      </c>
      <c r="G9" s="533"/>
      <c r="H9" s="518">
        <v>44896</v>
      </c>
      <c r="I9" s="519"/>
    </row>
    <row r="10" spans="1:15" ht="15.75" customHeight="1" thickBot="1" x14ac:dyDescent="0.3">
      <c r="A10" s="525"/>
      <c r="B10" s="529" t="s">
        <v>5</v>
      </c>
      <c r="C10" s="530"/>
      <c r="D10" s="530"/>
      <c r="E10" s="531"/>
      <c r="F10" s="536" t="s">
        <v>4</v>
      </c>
      <c r="G10" s="537"/>
      <c r="H10" s="534">
        <v>44256</v>
      </c>
      <c r="I10" s="535"/>
    </row>
    <row r="11" spans="1:15" ht="12.75" customHeight="1" thickBot="1" x14ac:dyDescent="0.3">
      <c r="A11" s="539"/>
      <c r="B11" s="540"/>
      <c r="C11" s="540"/>
      <c r="D11" s="540"/>
      <c r="E11" s="540"/>
      <c r="F11" s="540"/>
      <c r="G11" s="540"/>
      <c r="H11" s="540"/>
      <c r="I11" s="541"/>
    </row>
    <row r="12" spans="1:15" ht="16.5" thickBot="1" x14ac:dyDescent="0.3">
      <c r="A12" s="145" t="s">
        <v>6</v>
      </c>
      <c r="B12" s="145" t="s">
        <v>7</v>
      </c>
      <c r="C12" s="145" t="s">
        <v>8</v>
      </c>
      <c r="D12" s="145" t="s">
        <v>9</v>
      </c>
      <c r="E12" s="145" t="s">
        <v>10</v>
      </c>
      <c r="F12" s="146" t="s">
        <v>11</v>
      </c>
      <c r="G12" s="147" t="s">
        <v>199</v>
      </c>
      <c r="H12" s="148" t="s">
        <v>200</v>
      </c>
      <c r="I12" s="196" t="s">
        <v>12</v>
      </c>
    </row>
    <row r="13" spans="1:15" s="152" customFormat="1" ht="15.75" x14ac:dyDescent="0.25">
      <c r="A13" s="149" t="s">
        <v>58</v>
      </c>
      <c r="B13" s="150"/>
      <c r="C13" s="150"/>
      <c r="D13" s="521" t="s">
        <v>13</v>
      </c>
      <c r="E13" s="522"/>
      <c r="F13" s="522"/>
      <c r="G13" s="522"/>
      <c r="H13" s="522"/>
      <c r="I13" s="523"/>
      <c r="J13" s="151"/>
      <c r="M13" s="153"/>
    </row>
    <row r="14" spans="1:15" ht="19.5" customHeight="1" x14ac:dyDescent="0.25">
      <c r="A14" s="162" t="s">
        <v>14</v>
      </c>
      <c r="B14" s="134">
        <v>10501</v>
      </c>
      <c r="C14" s="258" t="s">
        <v>196</v>
      </c>
      <c r="D14" s="229" t="s">
        <v>17</v>
      </c>
      <c r="E14" s="133" t="s">
        <v>15</v>
      </c>
      <c r="F14" s="230">
        <f>'MEMÓRIA DE CALC.'!F7</f>
        <v>478.29</v>
      </c>
      <c r="G14" s="374">
        <v>10.97</v>
      </c>
      <c r="H14" s="171">
        <f>ROUND(G14+(G14*$H$5),2)</f>
        <v>14.36</v>
      </c>
      <c r="I14" s="231">
        <f>ROUND(H14*F14,2)</f>
        <v>6868.24</v>
      </c>
      <c r="J14" s="271"/>
      <c r="L14" s="143"/>
      <c r="M14" s="166"/>
      <c r="O14" s="154"/>
    </row>
    <row r="15" spans="1:15" s="157" customFormat="1" ht="19.5" customHeight="1" x14ac:dyDescent="0.2">
      <c r="A15" s="162" t="s">
        <v>16</v>
      </c>
      <c r="B15" s="134">
        <v>20305</v>
      </c>
      <c r="C15" s="258" t="s">
        <v>196</v>
      </c>
      <c r="D15" s="251" t="s">
        <v>19</v>
      </c>
      <c r="E15" s="253" t="s">
        <v>15</v>
      </c>
      <c r="F15" s="255">
        <f>'MEMÓRIA DE CALC.'!H10</f>
        <v>6</v>
      </c>
      <c r="G15" s="375">
        <v>242.13</v>
      </c>
      <c r="H15" s="171">
        <f t="shared" ref="H15:H19" si="0">ROUND(G15+(G15*$H$5),2)</f>
        <v>316.95</v>
      </c>
      <c r="I15" s="231">
        <f t="shared" ref="I15:I19" si="1">ROUND(H15*F15,2)</f>
        <v>1901.7</v>
      </c>
      <c r="J15" s="272"/>
      <c r="K15" s="254"/>
      <c r="L15" s="156"/>
      <c r="O15" s="154"/>
    </row>
    <row r="16" spans="1:15" s="157" customFormat="1" ht="60" x14ac:dyDescent="0.2">
      <c r="A16" s="162" t="s">
        <v>18</v>
      </c>
      <c r="B16" s="134">
        <v>20702</v>
      </c>
      <c r="C16" s="258" t="s">
        <v>196</v>
      </c>
      <c r="D16" s="251" t="s">
        <v>23</v>
      </c>
      <c r="E16" s="253" t="s">
        <v>15</v>
      </c>
      <c r="F16" s="255">
        <f>'MEMÓRIA DE CALC.'!H13</f>
        <v>10.9</v>
      </c>
      <c r="G16" s="375">
        <v>616.62</v>
      </c>
      <c r="H16" s="171">
        <f t="shared" si="0"/>
        <v>807.16</v>
      </c>
      <c r="I16" s="231">
        <f t="shared" si="1"/>
        <v>8798.0400000000009</v>
      </c>
      <c r="J16" s="272"/>
      <c r="K16" s="254"/>
      <c r="L16" s="156"/>
      <c r="O16" s="154"/>
    </row>
    <row r="17" spans="1:17" s="157" customFormat="1" ht="75" x14ac:dyDescent="0.2">
      <c r="A17" s="162" t="s">
        <v>20</v>
      </c>
      <c r="B17" s="134">
        <v>20703</v>
      </c>
      <c r="C17" s="258" t="s">
        <v>196</v>
      </c>
      <c r="D17" s="251" t="s">
        <v>25</v>
      </c>
      <c r="E17" s="253" t="s">
        <v>15</v>
      </c>
      <c r="F17" s="255">
        <f>'MEMÓRIA DE CALC.'!H16</f>
        <v>10.9</v>
      </c>
      <c r="G17" s="375">
        <v>541.72</v>
      </c>
      <c r="H17" s="171">
        <f t="shared" si="0"/>
        <v>709.11</v>
      </c>
      <c r="I17" s="231">
        <f t="shared" si="1"/>
        <v>7729.3</v>
      </c>
      <c r="J17" s="272"/>
      <c r="K17" s="254"/>
      <c r="L17" s="156"/>
      <c r="O17" s="154"/>
    </row>
    <row r="18" spans="1:17" s="157" customFormat="1" ht="51" customHeight="1" x14ac:dyDescent="0.2">
      <c r="A18" s="162" t="s">
        <v>22</v>
      </c>
      <c r="B18" s="134">
        <v>151706</v>
      </c>
      <c r="C18" s="258" t="s">
        <v>196</v>
      </c>
      <c r="D18" s="251" t="s">
        <v>1152</v>
      </c>
      <c r="E18" s="253" t="s">
        <v>110</v>
      </c>
      <c r="F18" s="255">
        <f>'MEMÓRIA DE CALC.'!F19</f>
        <v>1</v>
      </c>
      <c r="G18" s="375">
        <v>7020.24</v>
      </c>
      <c r="H18" s="171">
        <f t="shared" si="0"/>
        <v>9189.49</v>
      </c>
      <c r="I18" s="231">
        <f t="shared" si="1"/>
        <v>9189.49</v>
      </c>
      <c r="J18" s="272"/>
      <c r="K18" s="254"/>
      <c r="L18" s="156"/>
      <c r="O18" s="154"/>
    </row>
    <row r="19" spans="1:17" s="157" customFormat="1" ht="90" customHeight="1" x14ac:dyDescent="0.2">
      <c r="A19" s="162" t="s">
        <v>24</v>
      </c>
      <c r="B19" s="134">
        <v>140201</v>
      </c>
      <c r="C19" s="258" t="s">
        <v>196</v>
      </c>
      <c r="D19" s="251" t="s">
        <v>543</v>
      </c>
      <c r="E19" s="253" t="s">
        <v>110</v>
      </c>
      <c r="F19" s="255">
        <f>'MEMÓRIA DE CALC.'!F22</f>
        <v>1</v>
      </c>
      <c r="G19" s="375">
        <v>416.49</v>
      </c>
      <c r="H19" s="171">
        <f t="shared" si="0"/>
        <v>545.19000000000005</v>
      </c>
      <c r="I19" s="231">
        <f t="shared" si="1"/>
        <v>545.19000000000005</v>
      </c>
      <c r="J19" s="272"/>
      <c r="K19" s="254"/>
      <c r="L19" s="156"/>
      <c r="O19" s="154"/>
    </row>
    <row r="20" spans="1:17" s="157" customFormat="1" x14ac:dyDescent="0.2">
      <c r="A20" s="463" t="s">
        <v>27</v>
      </c>
      <c r="B20" s="464"/>
      <c r="C20" s="464"/>
      <c r="D20" s="464"/>
      <c r="E20" s="464"/>
      <c r="F20" s="464"/>
      <c r="G20" s="464"/>
      <c r="H20" s="464"/>
      <c r="I20" s="197">
        <f>SUM(I14:I19)</f>
        <v>35031.960000000006</v>
      </c>
      <c r="J20" s="272"/>
      <c r="K20" s="155"/>
      <c r="L20" s="156"/>
      <c r="O20" s="154"/>
    </row>
    <row r="21" spans="1:17" s="152" customFormat="1" ht="15.75" x14ac:dyDescent="0.25">
      <c r="A21" s="158" t="s">
        <v>28</v>
      </c>
      <c r="B21" s="159"/>
      <c r="C21" s="159"/>
      <c r="D21" s="473" t="s">
        <v>778</v>
      </c>
      <c r="E21" s="471"/>
      <c r="F21" s="471"/>
      <c r="G21" s="471"/>
      <c r="H21" s="471"/>
      <c r="I21" s="472"/>
      <c r="J21" s="151"/>
      <c r="M21" s="153"/>
    </row>
    <row r="22" spans="1:17" s="152" customFormat="1" ht="15.75" x14ac:dyDescent="0.25">
      <c r="A22" s="158" t="s">
        <v>29</v>
      </c>
      <c r="B22" s="159"/>
      <c r="C22" s="159"/>
      <c r="D22" s="473" t="s">
        <v>30</v>
      </c>
      <c r="E22" s="471"/>
      <c r="F22" s="471"/>
      <c r="G22" s="471"/>
      <c r="H22" s="471"/>
      <c r="I22" s="472"/>
      <c r="J22" s="151"/>
      <c r="M22" s="153"/>
    </row>
    <row r="23" spans="1:17" ht="34.5" customHeight="1" x14ac:dyDescent="0.25">
      <c r="A23" s="162" t="s">
        <v>801</v>
      </c>
      <c r="B23" s="258">
        <v>30101</v>
      </c>
      <c r="C23" s="258" t="s">
        <v>196</v>
      </c>
      <c r="D23" s="223" t="s">
        <v>31</v>
      </c>
      <c r="E23" s="258" t="s">
        <v>26</v>
      </c>
      <c r="F23" s="224">
        <f>'MEMÓRIA DE CALC.'!F27</f>
        <v>206.43</v>
      </c>
      <c r="G23" s="376">
        <v>51.51</v>
      </c>
      <c r="H23" s="171">
        <f>ROUND(G23+(G23*H$5),2)</f>
        <v>67.430000000000007</v>
      </c>
      <c r="I23" s="231">
        <f t="shared" ref="I23:I25" si="2">ROUND(H23*F23,2)</f>
        <v>13919.57</v>
      </c>
      <c r="J23" s="274"/>
      <c r="L23" s="160"/>
    </row>
    <row r="24" spans="1:17" ht="38.25" customHeight="1" x14ac:dyDescent="0.25">
      <c r="A24" s="162" t="s">
        <v>802</v>
      </c>
      <c r="B24" s="258">
        <v>93382</v>
      </c>
      <c r="C24" s="258" t="s">
        <v>160</v>
      </c>
      <c r="D24" s="163" t="s">
        <v>1189</v>
      </c>
      <c r="E24" s="258" t="s">
        <v>26</v>
      </c>
      <c r="F24" s="224">
        <f>'MEMÓRIA DE CALC.'!F32</f>
        <v>134.02000000000001</v>
      </c>
      <c r="G24" s="376">
        <v>33.869999999999997</v>
      </c>
      <c r="H24" s="171">
        <f t="shared" ref="H24:H25" si="3">ROUND(G24+(G24*H$5),2)</f>
        <v>44.34</v>
      </c>
      <c r="I24" s="231">
        <f t="shared" si="2"/>
        <v>5942.45</v>
      </c>
      <c r="J24" s="275"/>
      <c r="K24" s="273"/>
      <c r="L24" s="273"/>
      <c r="M24" s="273"/>
      <c r="N24" s="273"/>
      <c r="O24" s="273"/>
    </row>
    <row r="25" spans="1:17" ht="51.75" customHeight="1" x14ac:dyDescent="0.25">
      <c r="A25" s="162" t="s">
        <v>803</v>
      </c>
      <c r="B25" s="258">
        <v>30206</v>
      </c>
      <c r="C25" s="258" t="s">
        <v>196</v>
      </c>
      <c r="D25" s="163" t="s">
        <v>32</v>
      </c>
      <c r="E25" s="258" t="s">
        <v>26</v>
      </c>
      <c r="F25" s="224">
        <f>'MEMÓRIA DE CALC.'!I54</f>
        <v>158.08250000000001</v>
      </c>
      <c r="G25" s="376">
        <v>178.15</v>
      </c>
      <c r="H25" s="171">
        <f t="shared" si="3"/>
        <v>233.2</v>
      </c>
      <c r="I25" s="231">
        <f t="shared" si="2"/>
        <v>36864.839999999997</v>
      </c>
      <c r="J25" s="274"/>
      <c r="K25" s="538" t="s">
        <v>1190</v>
      </c>
      <c r="L25" s="538"/>
      <c r="M25" s="538"/>
      <c r="N25" s="538"/>
      <c r="O25" s="538"/>
      <c r="P25" s="538"/>
      <c r="Q25" s="538"/>
    </row>
    <row r="26" spans="1:17" x14ac:dyDescent="0.25">
      <c r="A26" s="463" t="s">
        <v>1009</v>
      </c>
      <c r="B26" s="464"/>
      <c r="C26" s="464"/>
      <c r="D26" s="464"/>
      <c r="E26" s="464"/>
      <c r="F26" s="464"/>
      <c r="G26" s="464"/>
      <c r="H26" s="464"/>
      <c r="I26" s="198">
        <f>SUM(I23:I25)</f>
        <v>56726.86</v>
      </c>
      <c r="J26" s="274"/>
      <c r="L26" s="160"/>
    </row>
    <row r="27" spans="1:17" s="152" customFormat="1" ht="15.75" x14ac:dyDescent="0.25">
      <c r="A27" s="158" t="s">
        <v>33</v>
      </c>
      <c r="B27" s="159"/>
      <c r="C27" s="159"/>
      <c r="D27" s="473" t="s">
        <v>34</v>
      </c>
      <c r="E27" s="471"/>
      <c r="F27" s="471"/>
      <c r="G27" s="471"/>
      <c r="H27" s="471"/>
      <c r="I27" s="472"/>
      <c r="L27" s="161"/>
    </row>
    <row r="28" spans="1:17" ht="45" x14ac:dyDescent="0.25">
      <c r="A28" s="162" t="s">
        <v>804</v>
      </c>
      <c r="B28" s="258">
        <v>94962</v>
      </c>
      <c r="C28" s="258" t="s">
        <v>160</v>
      </c>
      <c r="D28" s="223" t="s">
        <v>780</v>
      </c>
      <c r="E28" s="258" t="s">
        <v>26</v>
      </c>
      <c r="F28" s="224">
        <f>'MEMÓRIA DE CALC.'!F59</f>
        <v>19</v>
      </c>
      <c r="G28" s="376">
        <v>381.77</v>
      </c>
      <c r="H28" s="171">
        <f>ROUND(G28+(G28*H$5),2)</f>
        <v>499.74</v>
      </c>
      <c r="I28" s="231">
        <f t="shared" ref="I28:I42" si="4">ROUND(H28*F28,2)</f>
        <v>9495.06</v>
      </c>
      <c r="J28" s="274"/>
      <c r="L28" s="160"/>
    </row>
    <row r="29" spans="1:17" ht="45" x14ac:dyDescent="0.25">
      <c r="A29" s="162" t="s">
        <v>805</v>
      </c>
      <c r="B29" s="170">
        <v>40245</v>
      </c>
      <c r="C29" s="258" t="s">
        <v>196</v>
      </c>
      <c r="D29" s="163" t="s">
        <v>35</v>
      </c>
      <c r="E29" s="170" t="s">
        <v>36</v>
      </c>
      <c r="F29" s="224">
        <f>'MEMÓRIA DE CALC.'!F63</f>
        <v>1906</v>
      </c>
      <c r="G29" s="376">
        <v>12.08</v>
      </c>
      <c r="H29" s="171">
        <f t="shared" ref="H29:H34" si="5">ROUND(G29+(G29*H$5),2)</f>
        <v>15.81</v>
      </c>
      <c r="I29" s="231">
        <f t="shared" si="4"/>
        <v>30133.86</v>
      </c>
      <c r="J29" s="274"/>
      <c r="L29" s="160"/>
    </row>
    <row r="30" spans="1:17" ht="45" x14ac:dyDescent="0.25">
      <c r="A30" s="162" t="s">
        <v>806</v>
      </c>
      <c r="B30" s="170">
        <v>40243</v>
      </c>
      <c r="C30" s="258" t="s">
        <v>196</v>
      </c>
      <c r="D30" s="163" t="s">
        <v>37</v>
      </c>
      <c r="E30" s="170" t="s">
        <v>36</v>
      </c>
      <c r="F30" s="224">
        <f>'MEMÓRIA DE CALC.'!F68</f>
        <v>1504</v>
      </c>
      <c r="G30" s="376">
        <v>11.65</v>
      </c>
      <c r="H30" s="171">
        <f t="shared" si="5"/>
        <v>15.25</v>
      </c>
      <c r="I30" s="231">
        <f t="shared" si="4"/>
        <v>22936</v>
      </c>
      <c r="J30" s="274"/>
      <c r="L30" s="160"/>
    </row>
    <row r="31" spans="1:17" ht="30" x14ac:dyDescent="0.25">
      <c r="A31" s="162" t="s">
        <v>807</v>
      </c>
      <c r="B31" s="170">
        <v>40246</v>
      </c>
      <c r="C31" s="258" t="s">
        <v>196</v>
      </c>
      <c r="D31" s="163" t="s">
        <v>38</v>
      </c>
      <c r="E31" s="170" t="s">
        <v>36</v>
      </c>
      <c r="F31" s="224">
        <f>'MEMÓRIA DE CALC.'!F73</f>
        <v>1519</v>
      </c>
      <c r="G31" s="376">
        <v>11.95</v>
      </c>
      <c r="H31" s="171">
        <f t="shared" si="5"/>
        <v>15.64</v>
      </c>
      <c r="I31" s="231">
        <f t="shared" si="4"/>
        <v>23757.16</v>
      </c>
      <c r="J31" s="274"/>
      <c r="L31" s="160"/>
    </row>
    <row r="32" spans="1:17" ht="45" x14ac:dyDescent="0.25">
      <c r="A32" s="162" t="s">
        <v>808</v>
      </c>
      <c r="B32" s="134">
        <v>40238</v>
      </c>
      <c r="C32" s="258" t="s">
        <v>196</v>
      </c>
      <c r="D32" s="163" t="s">
        <v>39</v>
      </c>
      <c r="E32" s="133" t="s">
        <v>15</v>
      </c>
      <c r="F32" s="224">
        <f>'MEMÓRIA DE CALC.'!F77</f>
        <v>261.02999999999997</v>
      </c>
      <c r="G32" s="376">
        <v>80.180000000000007</v>
      </c>
      <c r="H32" s="171">
        <f t="shared" si="5"/>
        <v>104.96</v>
      </c>
      <c r="I32" s="231">
        <f t="shared" si="4"/>
        <v>27397.71</v>
      </c>
      <c r="J32" s="274"/>
      <c r="L32" s="160"/>
    </row>
    <row r="33" spans="1:15" ht="45" x14ac:dyDescent="0.25">
      <c r="A33" s="162" t="s">
        <v>809</v>
      </c>
      <c r="B33" s="258">
        <v>94966</v>
      </c>
      <c r="C33" s="258" t="s">
        <v>160</v>
      </c>
      <c r="D33" s="163" t="s">
        <v>779</v>
      </c>
      <c r="E33" s="258" t="s">
        <v>26</v>
      </c>
      <c r="F33" s="224">
        <f>'MEMÓRIA DE CALC.'!F81</f>
        <v>72.930000000000007</v>
      </c>
      <c r="G33" s="376">
        <v>506.86</v>
      </c>
      <c r="H33" s="171">
        <f t="shared" si="5"/>
        <v>663.48</v>
      </c>
      <c r="I33" s="231">
        <f t="shared" si="4"/>
        <v>48387.6</v>
      </c>
      <c r="J33" s="274"/>
      <c r="L33" s="160"/>
    </row>
    <row r="34" spans="1:15" ht="32.25" customHeight="1" x14ac:dyDescent="0.25">
      <c r="A34" s="162" t="s">
        <v>810</v>
      </c>
      <c r="B34" s="258">
        <v>40813</v>
      </c>
      <c r="C34" s="258" t="s">
        <v>196</v>
      </c>
      <c r="D34" s="163" t="s">
        <v>417</v>
      </c>
      <c r="E34" s="258" t="s">
        <v>15</v>
      </c>
      <c r="F34" s="224">
        <f>'MEMÓRIA DE CALC.'!F85</f>
        <v>261.02999999999997</v>
      </c>
      <c r="G34" s="376">
        <v>87.05</v>
      </c>
      <c r="H34" s="171">
        <f t="shared" si="5"/>
        <v>113.95</v>
      </c>
      <c r="I34" s="231">
        <f t="shared" si="4"/>
        <v>29744.37</v>
      </c>
      <c r="J34" s="274"/>
      <c r="L34" s="160"/>
    </row>
    <row r="35" spans="1:15" x14ac:dyDescent="0.25">
      <c r="A35" s="463" t="s">
        <v>775</v>
      </c>
      <c r="B35" s="464"/>
      <c r="C35" s="464"/>
      <c r="D35" s="464"/>
      <c r="E35" s="464"/>
      <c r="F35" s="464"/>
      <c r="G35" s="464"/>
      <c r="H35" s="464"/>
      <c r="I35" s="198">
        <f>SUM(I28:I34)</f>
        <v>191851.76</v>
      </c>
      <c r="J35" s="274"/>
      <c r="L35" s="160"/>
    </row>
    <row r="36" spans="1:15" s="152" customFormat="1" ht="15.75" x14ac:dyDescent="0.25">
      <c r="A36" s="158" t="s">
        <v>40</v>
      </c>
      <c r="B36" s="159"/>
      <c r="C36" s="159"/>
      <c r="D36" s="468" t="s">
        <v>41</v>
      </c>
      <c r="E36" s="469"/>
      <c r="F36" s="469"/>
      <c r="G36" s="469"/>
      <c r="H36" s="469"/>
      <c r="I36" s="470"/>
      <c r="L36" s="161"/>
    </row>
    <row r="37" spans="1:15" ht="45" x14ac:dyDescent="0.25">
      <c r="A37" s="162" t="s">
        <v>811</v>
      </c>
      <c r="B37" s="170">
        <v>40332</v>
      </c>
      <c r="C37" s="258" t="s">
        <v>196</v>
      </c>
      <c r="D37" s="163" t="s">
        <v>35</v>
      </c>
      <c r="E37" s="170" t="s">
        <v>36</v>
      </c>
      <c r="F37" s="224">
        <f>'MEMÓRIA DE CALC.'!F90</f>
        <v>1491</v>
      </c>
      <c r="G37" s="376">
        <v>12.08</v>
      </c>
      <c r="H37" s="171">
        <f>ROUND(G37+(G37*$H$5),2)</f>
        <v>15.81</v>
      </c>
      <c r="I37" s="231">
        <f t="shared" si="4"/>
        <v>23572.71</v>
      </c>
      <c r="J37" s="274"/>
      <c r="L37" s="160"/>
    </row>
    <row r="38" spans="1:15" ht="45" x14ac:dyDescent="0.25">
      <c r="A38" s="162" t="s">
        <v>812</v>
      </c>
      <c r="B38" s="170">
        <v>40328</v>
      </c>
      <c r="C38" s="258" t="s">
        <v>196</v>
      </c>
      <c r="D38" s="163" t="s">
        <v>37</v>
      </c>
      <c r="E38" s="170" t="s">
        <v>36</v>
      </c>
      <c r="F38" s="224">
        <f>'MEMÓRIA DE CALC.'!F95</f>
        <v>2872</v>
      </c>
      <c r="G38" s="376">
        <v>11.65</v>
      </c>
      <c r="H38" s="171">
        <f>ROUND(G38+(G38*$H$5),2)</f>
        <v>15.25</v>
      </c>
      <c r="I38" s="231">
        <f t="shared" si="4"/>
        <v>43798</v>
      </c>
      <c r="J38" s="274"/>
      <c r="L38" s="160"/>
    </row>
    <row r="39" spans="1:15" ht="36" customHeight="1" x14ac:dyDescent="0.25">
      <c r="A39" s="162" t="s">
        <v>813</v>
      </c>
      <c r="B39" s="258">
        <v>40333</v>
      </c>
      <c r="C39" s="258" t="s">
        <v>196</v>
      </c>
      <c r="D39" s="163" t="s">
        <v>38</v>
      </c>
      <c r="E39" s="170" t="s">
        <v>36</v>
      </c>
      <c r="F39" s="224">
        <f>'MEMÓRIA DE CALC.'!F100</f>
        <v>189</v>
      </c>
      <c r="G39" s="376">
        <v>11.95</v>
      </c>
      <c r="H39" s="171">
        <f t="shared" ref="H39:H42" si="6">ROUND(G39+(G39*$H$5),2)</f>
        <v>15.64</v>
      </c>
      <c r="I39" s="231">
        <f t="shared" si="4"/>
        <v>2955.96</v>
      </c>
      <c r="J39" s="274"/>
      <c r="L39" s="160"/>
    </row>
    <row r="40" spans="1:15" ht="66" customHeight="1" x14ac:dyDescent="0.25">
      <c r="A40" s="162" t="s">
        <v>814</v>
      </c>
      <c r="B40" s="134">
        <v>40238</v>
      </c>
      <c r="C40" s="258" t="s">
        <v>196</v>
      </c>
      <c r="D40" s="163" t="s">
        <v>39</v>
      </c>
      <c r="E40" s="258" t="s">
        <v>15</v>
      </c>
      <c r="F40" s="224">
        <f>'MEMÓRIA DE CALC.'!F105</f>
        <v>834.64</v>
      </c>
      <c r="G40" s="376">
        <v>80.180000000000007</v>
      </c>
      <c r="H40" s="171">
        <f t="shared" si="6"/>
        <v>104.96</v>
      </c>
      <c r="I40" s="231">
        <f t="shared" si="4"/>
        <v>87603.81</v>
      </c>
      <c r="J40" s="274"/>
      <c r="L40" s="160"/>
    </row>
    <row r="41" spans="1:15" ht="45" x14ac:dyDescent="0.25">
      <c r="A41" s="162" t="s">
        <v>815</v>
      </c>
      <c r="B41" s="258">
        <v>94966</v>
      </c>
      <c r="C41" s="258" t="s">
        <v>160</v>
      </c>
      <c r="D41" s="163" t="s">
        <v>779</v>
      </c>
      <c r="E41" s="258" t="s">
        <v>26</v>
      </c>
      <c r="F41" s="224">
        <f>'MEMÓRIA DE CALC.'!F110</f>
        <v>86.26</v>
      </c>
      <c r="G41" s="376">
        <v>506.86</v>
      </c>
      <c r="H41" s="171">
        <f t="shared" si="6"/>
        <v>663.48</v>
      </c>
      <c r="I41" s="231">
        <f t="shared" si="4"/>
        <v>57231.78</v>
      </c>
      <c r="J41" s="274"/>
      <c r="L41" s="160"/>
    </row>
    <row r="42" spans="1:15" ht="45" x14ac:dyDescent="0.25">
      <c r="A42" s="162" t="s">
        <v>816</v>
      </c>
      <c r="B42" s="258">
        <v>40602</v>
      </c>
      <c r="C42" s="258" t="s">
        <v>196</v>
      </c>
      <c r="D42" s="163" t="s">
        <v>42</v>
      </c>
      <c r="E42" s="258" t="s">
        <v>15</v>
      </c>
      <c r="F42" s="164">
        <f>'MEMÓRIA DE CALC.'!F114</f>
        <v>400.98</v>
      </c>
      <c r="G42" s="376">
        <v>137.83000000000001</v>
      </c>
      <c r="H42" s="171">
        <f t="shared" si="6"/>
        <v>180.42</v>
      </c>
      <c r="I42" s="231">
        <f t="shared" si="4"/>
        <v>72344.81</v>
      </c>
      <c r="J42" s="288"/>
      <c r="K42" s="273"/>
      <c r="L42" s="273"/>
      <c r="M42" s="273"/>
      <c r="N42" s="273"/>
      <c r="O42" s="273"/>
    </row>
    <row r="43" spans="1:15" x14ac:dyDescent="0.25">
      <c r="A43" s="463" t="s">
        <v>1010</v>
      </c>
      <c r="B43" s="464"/>
      <c r="C43" s="464"/>
      <c r="D43" s="464"/>
      <c r="E43" s="464"/>
      <c r="F43" s="464"/>
      <c r="G43" s="464"/>
      <c r="H43" s="464"/>
      <c r="I43" s="198">
        <f>SUM(I37:I42)</f>
        <v>287507.06999999995</v>
      </c>
      <c r="J43" s="274"/>
      <c r="L43" s="160"/>
      <c r="M43" s="206"/>
    </row>
    <row r="44" spans="1:15" s="152" customFormat="1" ht="15.75" x14ac:dyDescent="0.25">
      <c r="A44" s="158" t="s">
        <v>774</v>
      </c>
      <c r="B44" s="159"/>
      <c r="C44" s="159"/>
      <c r="D44" s="468" t="s">
        <v>43</v>
      </c>
      <c r="E44" s="469"/>
      <c r="F44" s="469"/>
      <c r="G44" s="469"/>
      <c r="H44" s="469"/>
      <c r="I44" s="470"/>
      <c r="L44" s="161"/>
    </row>
    <row r="45" spans="1:15" ht="45" x14ac:dyDescent="0.25">
      <c r="A45" s="162" t="s">
        <v>817</v>
      </c>
      <c r="B45" s="258">
        <v>50301</v>
      </c>
      <c r="C45" s="258" t="s">
        <v>196</v>
      </c>
      <c r="D45" s="163" t="s">
        <v>44</v>
      </c>
      <c r="E45" s="258" t="s">
        <v>21</v>
      </c>
      <c r="F45" s="164">
        <f>'MEMÓRIA DE CALC.'!J144</f>
        <v>109.80000000000001</v>
      </c>
      <c r="G45" s="377">
        <v>9.9</v>
      </c>
      <c r="H45" s="171">
        <f>ROUND(G45+(G45*$H$5),2)</f>
        <v>12.96</v>
      </c>
      <c r="I45" s="231">
        <f t="shared" ref="I45:I48" si="7">ROUND(H45*F45,2)</f>
        <v>1423.01</v>
      </c>
      <c r="J45" s="274"/>
      <c r="L45" s="160"/>
    </row>
    <row r="46" spans="1:15" ht="60" x14ac:dyDescent="0.25">
      <c r="A46" s="162" t="s">
        <v>818</v>
      </c>
      <c r="B46" s="258">
        <v>103324</v>
      </c>
      <c r="C46" s="258" t="s">
        <v>160</v>
      </c>
      <c r="D46" s="163" t="s">
        <v>1191</v>
      </c>
      <c r="E46" s="258" t="s">
        <v>15</v>
      </c>
      <c r="F46" s="164">
        <f>'MEMÓRIA DE CALC.'!H214</f>
        <v>798.82500000000005</v>
      </c>
      <c r="G46" s="377">
        <v>68.05</v>
      </c>
      <c r="H46" s="171">
        <f>ROUND(G46+(G46*$H$5),2)</f>
        <v>89.08</v>
      </c>
      <c r="I46" s="231">
        <f t="shared" si="7"/>
        <v>71159.33</v>
      </c>
      <c r="J46" s="274"/>
      <c r="L46" s="160"/>
    </row>
    <row r="47" spans="1:15" ht="65.25" customHeight="1" x14ac:dyDescent="0.25">
      <c r="A47" s="162" t="s">
        <v>819</v>
      </c>
      <c r="B47" s="258">
        <v>200715</v>
      </c>
      <c r="C47" s="258" t="s">
        <v>196</v>
      </c>
      <c r="D47" s="163" t="s">
        <v>733</v>
      </c>
      <c r="E47" s="258" t="s">
        <v>15</v>
      </c>
      <c r="F47" s="164">
        <f>'MEMÓRIA DE CALC.'!H224</f>
        <v>88.369500000000016</v>
      </c>
      <c r="G47" s="377">
        <v>176.31</v>
      </c>
      <c r="H47" s="171">
        <f>ROUND(G47+(G47*$H$5),2)</f>
        <v>230.79</v>
      </c>
      <c r="I47" s="231">
        <f t="shared" si="7"/>
        <v>20394.8</v>
      </c>
      <c r="J47" s="274"/>
      <c r="L47" s="160"/>
    </row>
    <row r="48" spans="1:15" ht="61.5" customHeight="1" x14ac:dyDescent="0.25">
      <c r="A48" s="162" t="s">
        <v>820</v>
      </c>
      <c r="B48" s="258">
        <v>101161</v>
      </c>
      <c r="C48" s="258" t="s">
        <v>160</v>
      </c>
      <c r="D48" s="163" t="s">
        <v>422</v>
      </c>
      <c r="E48" s="258" t="s">
        <v>15</v>
      </c>
      <c r="F48" s="164">
        <f>'MEMÓRIA DE CALC.'!H227</f>
        <v>8.0499999999999989</v>
      </c>
      <c r="G48" s="377">
        <v>204.12</v>
      </c>
      <c r="H48" s="171">
        <f>ROUND(G48+(G48*$H$5),2)</f>
        <v>267.19</v>
      </c>
      <c r="I48" s="231">
        <f t="shared" si="7"/>
        <v>2150.88</v>
      </c>
      <c r="J48" s="274"/>
      <c r="L48" s="160"/>
    </row>
    <row r="49" spans="1:15" x14ac:dyDescent="0.25">
      <c r="A49" s="463" t="s">
        <v>1011</v>
      </c>
      <c r="B49" s="464"/>
      <c r="C49" s="464"/>
      <c r="D49" s="464"/>
      <c r="E49" s="464"/>
      <c r="F49" s="464"/>
      <c r="G49" s="464"/>
      <c r="H49" s="464"/>
      <c r="I49" s="198">
        <f>SUM(I45:I48)</f>
        <v>95128.02</v>
      </c>
      <c r="J49" s="274"/>
      <c r="L49" s="160"/>
    </row>
    <row r="50" spans="1:15" s="152" customFormat="1" ht="15.75" x14ac:dyDescent="0.25">
      <c r="A50" s="158" t="s">
        <v>821</v>
      </c>
      <c r="B50" s="159"/>
      <c r="C50" s="159"/>
      <c r="D50" s="468" t="s">
        <v>109</v>
      </c>
      <c r="E50" s="469"/>
      <c r="F50" s="469"/>
      <c r="G50" s="469"/>
      <c r="H50" s="469"/>
      <c r="I50" s="470"/>
      <c r="L50" s="161"/>
    </row>
    <row r="51" spans="1:15" ht="45" x14ac:dyDescent="0.25">
      <c r="A51" s="249" t="s">
        <v>822</v>
      </c>
      <c r="B51" s="250">
        <v>60103</v>
      </c>
      <c r="C51" s="258" t="s">
        <v>196</v>
      </c>
      <c r="D51" s="251" t="s">
        <v>1192</v>
      </c>
      <c r="E51" s="250" t="s">
        <v>110</v>
      </c>
      <c r="F51" s="252">
        <f>'MEMÓRIA DE CALC.'!F234</f>
        <v>9</v>
      </c>
      <c r="G51" s="378">
        <v>418.85</v>
      </c>
      <c r="H51" s="171">
        <f>ROUND(G51+(G51*$H$5),2)</f>
        <v>548.27</v>
      </c>
      <c r="I51" s="231">
        <f t="shared" ref="I51:I52" si="8">ROUND(H51*F51,2)</f>
        <v>4934.43</v>
      </c>
      <c r="J51" s="274"/>
      <c r="L51" s="160"/>
    </row>
    <row r="52" spans="1:15" ht="81" customHeight="1" x14ac:dyDescent="0.25">
      <c r="A52" s="249" t="s">
        <v>823</v>
      </c>
      <c r="B52" s="250">
        <v>61303</v>
      </c>
      <c r="C52" s="258" t="s">
        <v>196</v>
      </c>
      <c r="D52" s="251" t="s">
        <v>1193</v>
      </c>
      <c r="E52" s="250" t="s">
        <v>110</v>
      </c>
      <c r="F52" s="252">
        <f>'MEMÓRIA DE CALC.'!F239</f>
        <v>9</v>
      </c>
      <c r="G52" s="378">
        <v>1165.24</v>
      </c>
      <c r="H52" s="171">
        <f>ROUND(G52+(G52*$H$5),2)</f>
        <v>1525.3</v>
      </c>
      <c r="I52" s="231">
        <f t="shared" si="8"/>
        <v>13727.7</v>
      </c>
      <c r="J52" s="277"/>
      <c r="K52" s="276"/>
      <c r="L52" s="276"/>
      <c r="M52" s="276"/>
    </row>
    <row r="53" spans="1:15" x14ac:dyDescent="0.25">
      <c r="A53" s="463" t="s">
        <v>1012</v>
      </c>
      <c r="B53" s="464"/>
      <c r="C53" s="464"/>
      <c r="D53" s="464"/>
      <c r="E53" s="464"/>
      <c r="F53" s="464"/>
      <c r="G53" s="464"/>
      <c r="H53" s="464"/>
      <c r="I53" s="200">
        <f>SUM(I51:I52)</f>
        <v>18662.13</v>
      </c>
      <c r="J53" s="274"/>
    </row>
    <row r="54" spans="1:15" s="152" customFormat="1" ht="15.75" x14ac:dyDescent="0.25">
      <c r="A54" s="158" t="s">
        <v>824</v>
      </c>
      <c r="B54" s="159"/>
      <c r="C54" s="159"/>
      <c r="D54" s="468" t="s">
        <v>113</v>
      </c>
      <c r="E54" s="469"/>
      <c r="F54" s="469"/>
      <c r="G54" s="469"/>
      <c r="H54" s="469"/>
      <c r="I54" s="470"/>
      <c r="L54" s="161"/>
      <c r="O54" s="165"/>
    </row>
    <row r="55" spans="1:15" ht="54" customHeight="1" x14ac:dyDescent="0.25">
      <c r="A55" s="162" t="s">
        <v>825</v>
      </c>
      <c r="B55" s="258" t="s">
        <v>190</v>
      </c>
      <c r="C55" s="258" t="s">
        <v>5</v>
      </c>
      <c r="D55" s="163" t="s">
        <v>237</v>
      </c>
      <c r="E55" s="258" t="s">
        <v>15</v>
      </c>
      <c r="F55" s="164">
        <f>'MEMÓRIA DE CALC.'!I247</f>
        <v>36.75</v>
      </c>
      <c r="G55" s="377">
        <v>316.97000000000003</v>
      </c>
      <c r="H55" s="171">
        <f>ROUND(G55+(G55*$H$5),2)</f>
        <v>414.91</v>
      </c>
      <c r="I55" s="231">
        <f t="shared" ref="I55:I60" si="9">ROUND(H55*F55,2)</f>
        <v>15247.94</v>
      </c>
      <c r="J55" s="274"/>
      <c r="L55" s="166"/>
      <c r="O55" s="154"/>
    </row>
    <row r="56" spans="1:15" ht="51" customHeight="1" x14ac:dyDescent="0.25">
      <c r="A56" s="162" t="s">
        <v>826</v>
      </c>
      <c r="B56" s="258" t="s">
        <v>245</v>
      </c>
      <c r="C56" s="258" t="s">
        <v>5</v>
      </c>
      <c r="D56" s="163" t="s">
        <v>244</v>
      </c>
      <c r="E56" s="258" t="s">
        <v>15</v>
      </c>
      <c r="F56" s="164">
        <f>'MEMÓRIA DE CALC.'!I252</f>
        <v>8.1900000000000013</v>
      </c>
      <c r="G56" s="377">
        <v>352.25</v>
      </c>
      <c r="H56" s="171">
        <f>ROUND(G56+(G56*$H$5),2)</f>
        <v>461.1</v>
      </c>
      <c r="I56" s="231">
        <f t="shared" si="9"/>
        <v>3776.41</v>
      </c>
      <c r="J56" s="274"/>
      <c r="L56" s="166"/>
      <c r="O56" s="154"/>
    </row>
    <row r="57" spans="1:15" ht="55.5" customHeight="1" x14ac:dyDescent="0.25">
      <c r="A57" s="162" t="s">
        <v>827</v>
      </c>
      <c r="B57" s="258">
        <v>71704</v>
      </c>
      <c r="C57" s="258" t="s">
        <v>196</v>
      </c>
      <c r="D57" s="163" t="s">
        <v>734</v>
      </c>
      <c r="E57" s="258" t="s">
        <v>15</v>
      </c>
      <c r="F57" s="164">
        <f>'MEMÓRIA DE CALC.'!I258</f>
        <v>7.44</v>
      </c>
      <c r="G57" s="377">
        <v>949.4</v>
      </c>
      <c r="H57" s="171">
        <f t="shared" ref="H57:H60" si="10">ROUND(G57+(G57*$H$5),2)</f>
        <v>1242.76</v>
      </c>
      <c r="I57" s="231">
        <f t="shared" si="9"/>
        <v>9246.1299999999992</v>
      </c>
      <c r="J57" s="274"/>
      <c r="L57" s="166"/>
      <c r="O57" s="154"/>
    </row>
    <row r="58" spans="1:15" ht="55.5" customHeight="1" x14ac:dyDescent="0.25">
      <c r="A58" s="162" t="s">
        <v>828</v>
      </c>
      <c r="B58" s="258">
        <v>71702</v>
      </c>
      <c r="C58" s="258" t="s">
        <v>196</v>
      </c>
      <c r="D58" s="163" t="s">
        <v>115</v>
      </c>
      <c r="E58" s="258" t="s">
        <v>15</v>
      </c>
      <c r="F58" s="164">
        <f>'MEMÓRIA DE CALC.'!I268</f>
        <v>11.69</v>
      </c>
      <c r="G58" s="377">
        <v>609.38</v>
      </c>
      <c r="H58" s="171">
        <f t="shared" si="10"/>
        <v>797.68</v>
      </c>
      <c r="I58" s="231">
        <f t="shared" si="9"/>
        <v>9324.8799999999992</v>
      </c>
      <c r="J58" s="274"/>
      <c r="L58" s="160"/>
      <c r="O58" s="154"/>
    </row>
    <row r="59" spans="1:15" ht="66.75" customHeight="1" x14ac:dyDescent="0.25">
      <c r="A59" s="162" t="s">
        <v>829</v>
      </c>
      <c r="B59" s="258">
        <v>71701</v>
      </c>
      <c r="C59" s="258" t="s">
        <v>196</v>
      </c>
      <c r="D59" s="163" t="s">
        <v>114</v>
      </c>
      <c r="E59" s="258" t="s">
        <v>15</v>
      </c>
      <c r="F59" s="164">
        <f>'MEMÓRIA DE CALC.'!I277</f>
        <v>26.720000000000002</v>
      </c>
      <c r="G59" s="377">
        <v>520.33000000000004</v>
      </c>
      <c r="H59" s="171">
        <f t="shared" si="10"/>
        <v>681.11</v>
      </c>
      <c r="I59" s="231">
        <f t="shared" si="9"/>
        <v>18199.259999999998</v>
      </c>
      <c r="J59" s="274"/>
      <c r="L59" s="160"/>
      <c r="O59" s="154"/>
    </row>
    <row r="60" spans="1:15" ht="81" customHeight="1" x14ac:dyDescent="0.25">
      <c r="A60" s="162" t="s">
        <v>830</v>
      </c>
      <c r="B60" s="258" t="s">
        <v>316</v>
      </c>
      <c r="C60" s="258" t="s">
        <v>5</v>
      </c>
      <c r="D60" s="163" t="s">
        <v>315</v>
      </c>
      <c r="E60" s="258" t="s">
        <v>15</v>
      </c>
      <c r="F60" s="164">
        <f>'MEMÓRIA DE CALC.'!I281</f>
        <v>16.8</v>
      </c>
      <c r="G60" s="377">
        <v>494.52</v>
      </c>
      <c r="H60" s="171">
        <f t="shared" si="10"/>
        <v>647.33000000000004</v>
      </c>
      <c r="I60" s="231">
        <f t="shared" si="9"/>
        <v>10875.14</v>
      </c>
      <c r="J60" s="274"/>
      <c r="L60" s="160"/>
      <c r="O60" s="154"/>
    </row>
    <row r="61" spans="1:15" x14ac:dyDescent="0.25">
      <c r="A61" s="463" t="s">
        <v>1013</v>
      </c>
      <c r="B61" s="464"/>
      <c r="C61" s="464"/>
      <c r="D61" s="464"/>
      <c r="E61" s="464"/>
      <c r="F61" s="464"/>
      <c r="G61" s="464"/>
      <c r="H61" s="464"/>
      <c r="I61" s="200">
        <f>SUM(I55:I60)</f>
        <v>66669.759999999995</v>
      </c>
      <c r="J61" s="274"/>
    </row>
    <row r="62" spans="1:15" s="168" customFormat="1" ht="15.75" customHeight="1" x14ac:dyDescent="0.25">
      <c r="A62" s="158" t="s">
        <v>831</v>
      </c>
      <c r="B62" s="167"/>
      <c r="C62" s="167"/>
      <c r="D62" s="468" t="s">
        <v>131</v>
      </c>
      <c r="E62" s="469"/>
      <c r="F62" s="469"/>
      <c r="G62" s="469"/>
      <c r="H62" s="469"/>
      <c r="I62" s="470"/>
      <c r="L62" s="169"/>
      <c r="O62" s="165"/>
    </row>
    <row r="63" spans="1:15" ht="51" customHeight="1" x14ac:dyDescent="0.25">
      <c r="A63" s="162" t="s">
        <v>832</v>
      </c>
      <c r="B63" s="258">
        <v>102169</v>
      </c>
      <c r="C63" s="258" t="s">
        <v>160</v>
      </c>
      <c r="D63" s="163" t="s">
        <v>735</v>
      </c>
      <c r="E63" s="170" t="s">
        <v>15</v>
      </c>
      <c r="F63" s="164">
        <f>'MEMÓRIA DE CALC.'!I291</f>
        <v>44.94</v>
      </c>
      <c r="G63" s="379">
        <v>437.85</v>
      </c>
      <c r="H63" s="171">
        <f>ROUND(G63+(G63*$H$5),2)</f>
        <v>573.15</v>
      </c>
      <c r="I63" s="231">
        <f t="shared" ref="I63:I65" si="11">ROUND(H63*F63,2)</f>
        <v>25757.360000000001</v>
      </c>
      <c r="J63" s="274"/>
      <c r="L63" s="160"/>
      <c r="O63" s="154"/>
    </row>
    <row r="64" spans="1:15" ht="35.25" customHeight="1" x14ac:dyDescent="0.25">
      <c r="A64" s="162" t="s">
        <v>833</v>
      </c>
      <c r="B64" s="258">
        <v>102152</v>
      </c>
      <c r="C64" s="258" t="s">
        <v>160</v>
      </c>
      <c r="D64" s="163" t="s">
        <v>784</v>
      </c>
      <c r="E64" s="258" t="s">
        <v>15</v>
      </c>
      <c r="F64" s="164">
        <f>'MEMÓRIA DE CALC.'!I306</f>
        <v>38.410000000000004</v>
      </c>
      <c r="G64" s="377">
        <v>191.73</v>
      </c>
      <c r="H64" s="171">
        <f t="shared" ref="H64:H65" si="12">ROUND(G64+(G64*$H$5),2)</f>
        <v>250.97</v>
      </c>
      <c r="I64" s="231">
        <f t="shared" si="11"/>
        <v>9639.76</v>
      </c>
      <c r="J64" s="274"/>
      <c r="L64" s="160"/>
      <c r="O64" s="154"/>
    </row>
    <row r="65" spans="1:16" ht="54.75" customHeight="1" x14ac:dyDescent="0.25">
      <c r="A65" s="162" t="s">
        <v>834</v>
      </c>
      <c r="B65" s="258">
        <v>80201</v>
      </c>
      <c r="C65" s="258" t="s">
        <v>196</v>
      </c>
      <c r="D65" s="163" t="s">
        <v>134</v>
      </c>
      <c r="E65" s="258" t="s">
        <v>15</v>
      </c>
      <c r="F65" s="164">
        <f>'MEMÓRIA DE CALC.'!H314</f>
        <v>9.4</v>
      </c>
      <c r="G65" s="377">
        <v>660.36</v>
      </c>
      <c r="H65" s="171">
        <f t="shared" si="12"/>
        <v>864.41</v>
      </c>
      <c r="I65" s="231">
        <f t="shared" si="11"/>
        <v>8125.45</v>
      </c>
      <c r="J65" s="274"/>
      <c r="L65" s="160"/>
      <c r="O65" s="154"/>
    </row>
    <row r="66" spans="1:16" x14ac:dyDescent="0.25">
      <c r="A66" s="463" t="s">
        <v>1014</v>
      </c>
      <c r="B66" s="464"/>
      <c r="C66" s="464"/>
      <c r="D66" s="464"/>
      <c r="E66" s="464"/>
      <c r="F66" s="464"/>
      <c r="G66" s="464"/>
      <c r="H66" s="464"/>
      <c r="I66" s="200">
        <f>SUM(I63:I65)</f>
        <v>43522.57</v>
      </c>
      <c r="J66" s="274"/>
      <c r="O66" s="154"/>
    </row>
    <row r="67" spans="1:16" s="152" customFormat="1" ht="15.75" x14ac:dyDescent="0.25">
      <c r="A67" s="158" t="s">
        <v>835</v>
      </c>
      <c r="B67" s="159"/>
      <c r="C67" s="159"/>
      <c r="D67" s="468" t="s">
        <v>135</v>
      </c>
      <c r="E67" s="469"/>
      <c r="F67" s="469"/>
      <c r="G67" s="469"/>
      <c r="H67" s="469"/>
      <c r="I67" s="470"/>
      <c r="L67" s="161"/>
      <c r="O67" s="165"/>
    </row>
    <row r="68" spans="1:16" ht="60" x14ac:dyDescent="0.25">
      <c r="A68" s="162" t="s">
        <v>836</v>
      </c>
      <c r="B68" s="258">
        <v>92543</v>
      </c>
      <c r="C68" s="258" t="s">
        <v>160</v>
      </c>
      <c r="D68" s="163" t="s">
        <v>342</v>
      </c>
      <c r="E68" s="133" t="s">
        <v>15</v>
      </c>
      <c r="F68" s="164">
        <f>'MEMÓRIA DE CALC.'!F326</f>
        <v>364.3</v>
      </c>
      <c r="G68" s="377">
        <v>24.26</v>
      </c>
      <c r="H68" s="171">
        <f>ROUND(G68+(G68*$H$5),2)</f>
        <v>31.76</v>
      </c>
      <c r="I68" s="231">
        <f t="shared" ref="I68:I77" si="13">ROUND(H68*F68,2)</f>
        <v>11570.17</v>
      </c>
      <c r="J68" s="274"/>
      <c r="L68" s="160"/>
      <c r="O68" s="154"/>
    </row>
    <row r="69" spans="1:16" ht="60" x14ac:dyDescent="0.25">
      <c r="A69" s="162" t="s">
        <v>837</v>
      </c>
      <c r="B69" s="133">
        <v>94207</v>
      </c>
      <c r="C69" s="258" t="s">
        <v>160</v>
      </c>
      <c r="D69" s="229" t="s">
        <v>785</v>
      </c>
      <c r="E69" s="133" t="s">
        <v>15</v>
      </c>
      <c r="F69" s="164">
        <f>'MEMÓRIA DE CALC.'!F329</f>
        <v>364.3</v>
      </c>
      <c r="G69" s="377">
        <v>46.96</v>
      </c>
      <c r="H69" s="171">
        <f>ROUND(G69+(G69*$H$5),2)</f>
        <v>61.47</v>
      </c>
      <c r="I69" s="231">
        <f t="shared" si="13"/>
        <v>22393.52</v>
      </c>
      <c r="J69" s="274"/>
      <c r="L69" s="160"/>
      <c r="O69" s="154"/>
    </row>
    <row r="70" spans="1:16" ht="45" x14ac:dyDescent="0.25">
      <c r="A70" s="162" t="s">
        <v>838</v>
      </c>
      <c r="B70" s="133">
        <v>100325</v>
      </c>
      <c r="C70" s="258" t="s">
        <v>160</v>
      </c>
      <c r="D70" s="229" t="s">
        <v>787</v>
      </c>
      <c r="E70" s="133" t="s">
        <v>21</v>
      </c>
      <c r="F70" s="164">
        <f>'MEMÓRIA DE CALC.'!F332</f>
        <v>10.7</v>
      </c>
      <c r="G70" s="377">
        <v>89.75</v>
      </c>
      <c r="H70" s="171">
        <f t="shared" ref="H70:H77" si="14">ROUND(G70+(G70*$H$5),2)</f>
        <v>117.48</v>
      </c>
      <c r="I70" s="231">
        <f t="shared" si="13"/>
        <v>1257.04</v>
      </c>
      <c r="J70" s="274"/>
      <c r="L70" s="160"/>
      <c r="O70" s="154"/>
    </row>
    <row r="71" spans="1:16" ht="45" x14ac:dyDescent="0.25">
      <c r="A71" s="162" t="s">
        <v>839</v>
      </c>
      <c r="B71" s="133">
        <v>90305</v>
      </c>
      <c r="C71" s="258" t="s">
        <v>196</v>
      </c>
      <c r="D71" s="229" t="s">
        <v>136</v>
      </c>
      <c r="E71" s="133" t="s">
        <v>21</v>
      </c>
      <c r="F71" s="164">
        <f>'MEMÓRIA DE CALC.'!F339</f>
        <v>49.800000000000004</v>
      </c>
      <c r="G71" s="377">
        <v>265.08</v>
      </c>
      <c r="H71" s="171">
        <f t="shared" si="14"/>
        <v>346.99</v>
      </c>
      <c r="I71" s="231">
        <f t="shared" si="13"/>
        <v>17280.099999999999</v>
      </c>
      <c r="J71" s="274"/>
      <c r="L71" s="160"/>
      <c r="O71" s="154"/>
    </row>
    <row r="72" spans="1:16" ht="35.25" customHeight="1" x14ac:dyDescent="0.25">
      <c r="A72" s="162" t="s">
        <v>840</v>
      </c>
      <c r="B72" s="258">
        <v>90314</v>
      </c>
      <c r="C72" s="258" t="s">
        <v>196</v>
      </c>
      <c r="D72" s="163" t="s">
        <v>284</v>
      </c>
      <c r="E72" s="258" t="s">
        <v>21</v>
      </c>
      <c r="F72" s="164">
        <f>'MEMÓRIA DE CALC.'!F352</f>
        <v>177.48999999999998</v>
      </c>
      <c r="G72" s="377">
        <v>54.47</v>
      </c>
      <c r="H72" s="171">
        <f t="shared" si="14"/>
        <v>71.3</v>
      </c>
      <c r="I72" s="231">
        <f t="shared" si="13"/>
        <v>12655.04</v>
      </c>
      <c r="J72" s="274"/>
      <c r="L72" s="160"/>
      <c r="O72" s="154"/>
    </row>
    <row r="73" spans="1:16" ht="30" x14ac:dyDescent="0.25">
      <c r="A73" s="162" t="s">
        <v>841</v>
      </c>
      <c r="B73" s="258">
        <v>101979</v>
      </c>
      <c r="C73" s="258" t="s">
        <v>160</v>
      </c>
      <c r="D73" s="163" t="s">
        <v>1195</v>
      </c>
      <c r="E73" s="258" t="s">
        <v>21</v>
      </c>
      <c r="F73" s="164">
        <f>'MEMÓRIA DE CALC.'!F375</f>
        <v>167.45</v>
      </c>
      <c r="G73" s="377">
        <v>59.66</v>
      </c>
      <c r="H73" s="171">
        <f t="shared" si="14"/>
        <v>78.09</v>
      </c>
      <c r="I73" s="231">
        <f t="shared" si="13"/>
        <v>13076.17</v>
      </c>
      <c r="J73" s="274"/>
      <c r="L73" s="160"/>
      <c r="O73" s="154"/>
    </row>
    <row r="74" spans="1:16" ht="45" x14ac:dyDescent="0.25">
      <c r="A74" s="162" t="s">
        <v>842</v>
      </c>
      <c r="B74" s="258">
        <v>98546</v>
      </c>
      <c r="C74" s="258" t="s">
        <v>160</v>
      </c>
      <c r="D74" s="163" t="s">
        <v>1196</v>
      </c>
      <c r="E74" s="258" t="s">
        <v>15</v>
      </c>
      <c r="F74" s="164">
        <f>'MEMÓRIA DE CALC.'!H382</f>
        <v>65.736000000000004</v>
      </c>
      <c r="G74" s="377">
        <v>115.82</v>
      </c>
      <c r="H74" s="171">
        <f t="shared" si="14"/>
        <v>151.61000000000001</v>
      </c>
      <c r="I74" s="231">
        <f t="shared" si="13"/>
        <v>9966.23</v>
      </c>
      <c r="J74" s="279"/>
      <c r="K74" s="278"/>
      <c r="L74" s="278"/>
      <c r="M74" s="278"/>
      <c r="N74" s="278"/>
      <c r="O74" s="278"/>
      <c r="P74" s="278"/>
    </row>
    <row r="75" spans="1:16" ht="36.75" customHeight="1" x14ac:dyDescent="0.25">
      <c r="A75" s="162" t="s">
        <v>843</v>
      </c>
      <c r="B75" s="258">
        <v>94213</v>
      </c>
      <c r="C75" s="258" t="s">
        <v>160</v>
      </c>
      <c r="D75" s="163" t="s">
        <v>1197</v>
      </c>
      <c r="E75" s="258" t="s">
        <v>15</v>
      </c>
      <c r="F75" s="164">
        <f>'MEMÓRIA DE CALC.'!F387</f>
        <v>71.08</v>
      </c>
      <c r="G75" s="377">
        <v>82.06</v>
      </c>
      <c r="H75" s="171">
        <f t="shared" si="14"/>
        <v>107.42</v>
      </c>
      <c r="I75" s="231">
        <f t="shared" si="13"/>
        <v>7635.41</v>
      </c>
      <c r="J75" s="274"/>
      <c r="L75" s="160"/>
      <c r="O75" s="154"/>
    </row>
    <row r="76" spans="1:16" ht="64.5" customHeight="1" x14ac:dyDescent="0.25">
      <c r="A76" s="162" t="s">
        <v>844</v>
      </c>
      <c r="B76" s="258">
        <v>104314</v>
      </c>
      <c r="C76" s="258" t="s">
        <v>160</v>
      </c>
      <c r="D76" s="163" t="s">
        <v>1198</v>
      </c>
      <c r="E76" s="258" t="s">
        <v>36</v>
      </c>
      <c r="F76" s="164">
        <f>'MEMÓRIA DE CALC.'!F390</f>
        <v>3447.18</v>
      </c>
      <c r="G76" s="376">
        <v>13.87</v>
      </c>
      <c r="H76" s="171">
        <f t="shared" si="14"/>
        <v>18.16</v>
      </c>
      <c r="I76" s="231">
        <f t="shared" si="13"/>
        <v>62600.79</v>
      </c>
      <c r="J76" s="274"/>
      <c r="L76" s="160"/>
    </row>
    <row r="77" spans="1:16" ht="24" customHeight="1" x14ac:dyDescent="0.25">
      <c r="A77" s="162" t="s">
        <v>1151</v>
      </c>
      <c r="B77" s="258">
        <v>90312</v>
      </c>
      <c r="C77" s="258" t="s">
        <v>196</v>
      </c>
      <c r="D77" s="163" t="s">
        <v>739</v>
      </c>
      <c r="E77" s="258" t="s">
        <v>21</v>
      </c>
      <c r="F77" s="164">
        <f>'MEMÓRIA DE CALC.'!F396</f>
        <v>35.32</v>
      </c>
      <c r="G77" s="377">
        <v>203.8</v>
      </c>
      <c r="H77" s="171">
        <f t="shared" si="14"/>
        <v>266.77</v>
      </c>
      <c r="I77" s="231">
        <f t="shared" si="13"/>
        <v>9422.32</v>
      </c>
      <c r="J77" s="274"/>
      <c r="L77" s="160"/>
      <c r="O77" s="154"/>
    </row>
    <row r="78" spans="1:16" x14ac:dyDescent="0.25">
      <c r="A78" s="463" t="s">
        <v>1015</v>
      </c>
      <c r="B78" s="464"/>
      <c r="C78" s="464"/>
      <c r="D78" s="464"/>
      <c r="E78" s="464"/>
      <c r="F78" s="464"/>
      <c r="G78" s="464"/>
      <c r="H78" s="464"/>
      <c r="I78" s="200">
        <f>SUM(I68:I77)</f>
        <v>167856.79</v>
      </c>
      <c r="J78" s="274"/>
      <c r="O78" s="154"/>
    </row>
    <row r="79" spans="1:16" s="152" customFormat="1" ht="15.75" x14ac:dyDescent="0.25">
      <c r="A79" s="158" t="s">
        <v>845</v>
      </c>
      <c r="B79" s="167"/>
      <c r="C79" s="167"/>
      <c r="D79" s="468" t="s">
        <v>137</v>
      </c>
      <c r="E79" s="469"/>
      <c r="F79" s="469"/>
      <c r="G79" s="469"/>
      <c r="H79" s="469"/>
      <c r="I79" s="470"/>
      <c r="L79" s="161"/>
      <c r="O79" s="165"/>
    </row>
    <row r="80" spans="1:16" ht="30" x14ac:dyDescent="0.25">
      <c r="A80" s="162" t="s">
        <v>846</v>
      </c>
      <c r="B80" s="258">
        <v>96113</v>
      </c>
      <c r="C80" s="258" t="s">
        <v>160</v>
      </c>
      <c r="D80" s="163" t="s">
        <v>1194</v>
      </c>
      <c r="E80" s="170" t="s">
        <v>15</v>
      </c>
      <c r="F80" s="164">
        <f>'MEMÓRIA DE CALC.'!H418</f>
        <v>356.42</v>
      </c>
      <c r="G80" s="377">
        <v>34.79</v>
      </c>
      <c r="H80" s="171">
        <f>ROUND(G80+(G80*$H$5),2)</f>
        <v>45.54</v>
      </c>
      <c r="I80" s="231">
        <f t="shared" ref="I80" si="15">ROUND(H80*F80,2)</f>
        <v>16231.37</v>
      </c>
      <c r="J80" s="274"/>
      <c r="L80" s="160"/>
      <c r="O80" s="154"/>
    </row>
    <row r="81" spans="1:15" x14ac:dyDescent="0.25">
      <c r="A81" s="463" t="s">
        <v>1016</v>
      </c>
      <c r="B81" s="464"/>
      <c r="C81" s="464"/>
      <c r="D81" s="464"/>
      <c r="E81" s="464"/>
      <c r="F81" s="464"/>
      <c r="G81" s="464"/>
      <c r="H81" s="464"/>
      <c r="I81" s="200">
        <f>SUM(I80)</f>
        <v>16231.37</v>
      </c>
      <c r="J81" s="274"/>
    </row>
    <row r="82" spans="1:15" s="152" customFormat="1" ht="15.75" x14ac:dyDescent="0.25">
      <c r="A82" s="158" t="s">
        <v>847</v>
      </c>
      <c r="B82" s="159"/>
      <c r="C82" s="159"/>
      <c r="D82" s="468" t="s">
        <v>141</v>
      </c>
      <c r="E82" s="469"/>
      <c r="F82" s="469"/>
      <c r="G82" s="469"/>
      <c r="H82" s="469"/>
      <c r="I82" s="470"/>
      <c r="L82" s="161"/>
      <c r="O82" s="165"/>
    </row>
    <row r="83" spans="1:15" ht="60" x14ac:dyDescent="0.25">
      <c r="A83" s="162" t="s">
        <v>848</v>
      </c>
      <c r="B83" s="258">
        <v>87878</v>
      </c>
      <c r="C83" s="258" t="s">
        <v>160</v>
      </c>
      <c r="D83" s="163" t="s">
        <v>788</v>
      </c>
      <c r="E83" s="258" t="s">
        <v>15</v>
      </c>
      <c r="F83" s="164">
        <f>'MEMÓRIA DE CALC.'!J429</f>
        <v>1730.0500000000002</v>
      </c>
      <c r="G83" s="377">
        <v>4.6100000000000003</v>
      </c>
      <c r="H83" s="171">
        <f>ROUND(G83+(G83*$H$5),2)</f>
        <v>6.03</v>
      </c>
      <c r="I83" s="231">
        <f t="shared" ref="I83:I87" si="16">ROUND(H83*F83,2)</f>
        <v>10432.200000000001</v>
      </c>
      <c r="J83" s="274"/>
      <c r="L83" s="160"/>
      <c r="O83" s="154"/>
    </row>
    <row r="84" spans="1:15" ht="45" x14ac:dyDescent="0.25">
      <c r="A84" s="162" t="s">
        <v>849</v>
      </c>
      <c r="B84" s="280">
        <v>120301</v>
      </c>
      <c r="C84" s="258" t="s">
        <v>196</v>
      </c>
      <c r="D84" s="163" t="s">
        <v>1199</v>
      </c>
      <c r="E84" s="258" t="s">
        <v>15</v>
      </c>
      <c r="F84" s="164">
        <f>'MEMÓRIA DE CALC.'!J455</f>
        <v>481.67780000000005</v>
      </c>
      <c r="G84" s="377">
        <v>32.42</v>
      </c>
      <c r="H84" s="171">
        <f>ROUND(G84+(G84*$H$5),2)</f>
        <v>42.44</v>
      </c>
      <c r="I84" s="231">
        <f t="shared" si="16"/>
        <v>20442.41</v>
      </c>
      <c r="J84" s="281"/>
      <c r="L84" s="143"/>
      <c r="O84" s="154"/>
    </row>
    <row r="85" spans="1:15" ht="75" x14ac:dyDescent="0.25">
      <c r="A85" s="162" t="s">
        <v>850</v>
      </c>
      <c r="B85" s="258">
        <v>87529</v>
      </c>
      <c r="C85" s="258" t="s">
        <v>160</v>
      </c>
      <c r="D85" s="163" t="s">
        <v>789</v>
      </c>
      <c r="E85" s="258" t="s">
        <v>15</v>
      </c>
      <c r="F85" s="164">
        <f>'MEMÓRIA DE CALC.'!I459</f>
        <v>1425.1112000000003</v>
      </c>
      <c r="G85" s="377">
        <v>35.78</v>
      </c>
      <c r="H85" s="171">
        <f t="shared" ref="H85:H87" si="17">ROUND(G85+(G85*$H$5),2)</f>
        <v>46.84</v>
      </c>
      <c r="I85" s="231">
        <f t="shared" si="16"/>
        <v>66752.210000000006</v>
      </c>
      <c r="J85" s="274"/>
      <c r="L85" s="160"/>
      <c r="O85" s="154"/>
    </row>
    <row r="86" spans="1:15" ht="85.5" customHeight="1" x14ac:dyDescent="0.25">
      <c r="A86" s="162" t="s">
        <v>851</v>
      </c>
      <c r="B86" s="258">
        <v>87273</v>
      </c>
      <c r="C86" s="258" t="s">
        <v>160</v>
      </c>
      <c r="D86" s="163" t="s">
        <v>330</v>
      </c>
      <c r="E86" s="258" t="s">
        <v>15</v>
      </c>
      <c r="F86" s="164">
        <f>'MEMÓRIA DE CALC.'!J471</f>
        <v>221.45000000000002</v>
      </c>
      <c r="G86" s="377">
        <v>70.14</v>
      </c>
      <c r="H86" s="171">
        <f t="shared" si="17"/>
        <v>91.81</v>
      </c>
      <c r="I86" s="231">
        <f t="shared" si="16"/>
        <v>20331.32</v>
      </c>
      <c r="J86" s="274"/>
      <c r="L86" s="160"/>
      <c r="O86" s="154"/>
    </row>
    <row r="87" spans="1:15" ht="61.5" customHeight="1" x14ac:dyDescent="0.25">
      <c r="A87" s="162" t="s">
        <v>852</v>
      </c>
      <c r="B87" s="258">
        <v>120220</v>
      </c>
      <c r="C87" s="258" t="s">
        <v>196</v>
      </c>
      <c r="D87" s="163" t="s">
        <v>1200</v>
      </c>
      <c r="E87" s="258" t="s">
        <v>15</v>
      </c>
      <c r="F87" s="164">
        <f>'MEMÓRIA DE CALC.'!J489</f>
        <v>260.2278</v>
      </c>
      <c r="G87" s="377">
        <v>100.13</v>
      </c>
      <c r="H87" s="171">
        <f t="shared" si="17"/>
        <v>131.07</v>
      </c>
      <c r="I87" s="231">
        <f t="shared" si="16"/>
        <v>34108.06</v>
      </c>
      <c r="J87" s="281"/>
      <c r="L87" s="143"/>
      <c r="O87" s="154"/>
    </row>
    <row r="88" spans="1:15" x14ac:dyDescent="0.25">
      <c r="A88" s="463" t="s">
        <v>1017</v>
      </c>
      <c r="B88" s="464"/>
      <c r="C88" s="464"/>
      <c r="D88" s="464"/>
      <c r="E88" s="464"/>
      <c r="F88" s="464"/>
      <c r="G88" s="464"/>
      <c r="H88" s="464"/>
      <c r="I88" s="200">
        <f>SUM(I83:I87)</f>
        <v>152066.20000000001</v>
      </c>
      <c r="J88" s="274"/>
      <c r="O88" s="154"/>
    </row>
    <row r="89" spans="1:15" s="152" customFormat="1" ht="15.75" x14ac:dyDescent="0.25">
      <c r="A89" s="158" t="s">
        <v>853</v>
      </c>
      <c r="B89" s="167"/>
      <c r="C89" s="167"/>
      <c r="D89" s="468" t="s">
        <v>332</v>
      </c>
      <c r="E89" s="469"/>
      <c r="F89" s="469"/>
      <c r="G89" s="469"/>
      <c r="H89" s="469"/>
      <c r="I89" s="470"/>
      <c r="L89" s="161"/>
      <c r="O89" s="165"/>
    </row>
    <row r="90" spans="1:15" ht="45" x14ac:dyDescent="0.25">
      <c r="A90" s="162" t="s">
        <v>854</v>
      </c>
      <c r="B90" s="258">
        <v>130103</v>
      </c>
      <c r="C90" s="258" t="s">
        <v>196</v>
      </c>
      <c r="D90" s="163" t="s">
        <v>333</v>
      </c>
      <c r="E90" s="258" t="s">
        <v>15</v>
      </c>
      <c r="F90" s="164">
        <f>'MEMÓRIA DE CALC.'!H514</f>
        <v>461.88499999999999</v>
      </c>
      <c r="G90" s="377">
        <v>24.57</v>
      </c>
      <c r="H90" s="171">
        <f>ROUND(G90+(G90*$H$5),2)</f>
        <v>32.159999999999997</v>
      </c>
      <c r="I90" s="231">
        <f t="shared" ref="I90:I95" si="18">ROUND(H90*F90,2)</f>
        <v>14854.22</v>
      </c>
      <c r="J90" s="274"/>
      <c r="L90" s="160"/>
      <c r="O90" s="154"/>
    </row>
    <row r="91" spans="1:15" x14ac:dyDescent="0.25">
      <c r="A91" s="162" t="s">
        <v>855</v>
      </c>
      <c r="B91" s="258">
        <v>130112</v>
      </c>
      <c r="C91" s="258" t="s">
        <v>196</v>
      </c>
      <c r="D91" s="163" t="s">
        <v>148</v>
      </c>
      <c r="E91" s="258" t="s">
        <v>15</v>
      </c>
      <c r="F91" s="164">
        <f>'MEMÓRIA DE CALC.'!F517</f>
        <v>461.88499999999999</v>
      </c>
      <c r="G91" s="377">
        <v>50.19</v>
      </c>
      <c r="H91" s="171">
        <f t="shared" ref="H91:H95" si="19">ROUND(G91+(G91*$H$5),2)</f>
        <v>65.7</v>
      </c>
      <c r="I91" s="231">
        <f t="shared" si="18"/>
        <v>30345.84</v>
      </c>
      <c r="J91" s="274"/>
      <c r="L91" s="160"/>
      <c r="O91" s="154"/>
    </row>
    <row r="92" spans="1:15" ht="68.25" customHeight="1" x14ac:dyDescent="0.25">
      <c r="A92" s="162" t="s">
        <v>856</v>
      </c>
      <c r="B92" s="258">
        <v>87257</v>
      </c>
      <c r="C92" s="258" t="s">
        <v>160</v>
      </c>
      <c r="D92" s="163" t="s">
        <v>790</v>
      </c>
      <c r="E92" s="258" t="s">
        <v>15</v>
      </c>
      <c r="F92" s="164">
        <f>'MEMÓRIA DE CALC.'!H521</f>
        <v>411.125</v>
      </c>
      <c r="G92" s="377">
        <v>98.26</v>
      </c>
      <c r="H92" s="171">
        <f t="shared" si="19"/>
        <v>128.62</v>
      </c>
      <c r="I92" s="231">
        <f t="shared" si="18"/>
        <v>52878.9</v>
      </c>
      <c r="J92" s="274"/>
      <c r="L92" s="160"/>
      <c r="O92" s="154"/>
    </row>
    <row r="93" spans="1:15" x14ac:dyDescent="0.25">
      <c r="A93" s="162" t="s">
        <v>857</v>
      </c>
      <c r="B93" s="258">
        <v>130308</v>
      </c>
      <c r="C93" s="258" t="s">
        <v>196</v>
      </c>
      <c r="D93" s="163" t="s">
        <v>149</v>
      </c>
      <c r="E93" s="258" t="s">
        <v>21</v>
      </c>
      <c r="F93" s="164">
        <f>'MEMÓRIA DE CALC.'!H534</f>
        <v>79.360000000000014</v>
      </c>
      <c r="G93" s="377">
        <v>51.12</v>
      </c>
      <c r="H93" s="171">
        <f t="shared" si="19"/>
        <v>66.92</v>
      </c>
      <c r="I93" s="231">
        <f t="shared" si="18"/>
        <v>5310.77</v>
      </c>
      <c r="J93" s="274"/>
      <c r="L93" s="160"/>
      <c r="O93" s="154"/>
    </row>
    <row r="94" spans="1:15" ht="45" x14ac:dyDescent="0.25">
      <c r="A94" s="162" t="s">
        <v>858</v>
      </c>
      <c r="B94" s="258">
        <v>101965</v>
      </c>
      <c r="C94" s="258" t="s">
        <v>160</v>
      </c>
      <c r="D94" s="163" t="s">
        <v>791</v>
      </c>
      <c r="E94" s="258" t="s">
        <v>21</v>
      </c>
      <c r="F94" s="164">
        <f>'MEMÓRIA DE CALC.'!H549</f>
        <v>35.900000000000006</v>
      </c>
      <c r="G94" s="377">
        <v>79.150000000000006</v>
      </c>
      <c r="H94" s="171">
        <f t="shared" si="19"/>
        <v>103.61</v>
      </c>
      <c r="I94" s="231">
        <f t="shared" si="18"/>
        <v>3719.6</v>
      </c>
      <c r="J94" s="274"/>
      <c r="L94" s="160"/>
      <c r="O94" s="154"/>
    </row>
    <row r="95" spans="1:15" s="172" customFormat="1" ht="30" x14ac:dyDescent="0.2">
      <c r="A95" s="162" t="s">
        <v>859</v>
      </c>
      <c r="B95" s="244">
        <v>101736</v>
      </c>
      <c r="C95" s="245" t="s">
        <v>160</v>
      </c>
      <c r="D95" s="246" t="s">
        <v>428</v>
      </c>
      <c r="E95" s="247" t="s">
        <v>15</v>
      </c>
      <c r="F95" s="248">
        <f>'MEMÓRIA DE CALC.'!H556</f>
        <v>5.7600000000000007</v>
      </c>
      <c r="G95" s="380">
        <v>114.86</v>
      </c>
      <c r="H95" s="171">
        <f t="shared" si="19"/>
        <v>150.35</v>
      </c>
      <c r="I95" s="231">
        <f t="shared" si="18"/>
        <v>866.02</v>
      </c>
      <c r="J95" s="282"/>
    </row>
    <row r="96" spans="1:15" x14ac:dyDescent="0.25">
      <c r="A96" s="463" t="s">
        <v>1018</v>
      </c>
      <c r="B96" s="464"/>
      <c r="C96" s="464"/>
      <c r="D96" s="464"/>
      <c r="E96" s="464"/>
      <c r="F96" s="464"/>
      <c r="G96" s="464"/>
      <c r="H96" s="464"/>
      <c r="I96" s="200">
        <f>SUM(I90:I95)</f>
        <v>107975.35</v>
      </c>
      <c r="J96" s="274"/>
      <c r="O96" s="154"/>
    </row>
    <row r="97" spans="1:15" s="152" customFormat="1" ht="15.75" x14ac:dyDescent="0.25">
      <c r="A97" s="158" t="s">
        <v>860</v>
      </c>
      <c r="B97" s="167"/>
      <c r="C97" s="167"/>
      <c r="D97" s="468" t="s">
        <v>341</v>
      </c>
      <c r="E97" s="469"/>
      <c r="F97" s="469"/>
      <c r="G97" s="469"/>
      <c r="H97" s="469"/>
      <c r="I97" s="470"/>
      <c r="L97" s="161"/>
      <c r="O97" s="165"/>
    </row>
    <row r="98" spans="1:15" ht="30" x14ac:dyDescent="0.25">
      <c r="A98" s="162" t="s">
        <v>861</v>
      </c>
      <c r="B98" s="258">
        <v>41240</v>
      </c>
      <c r="C98" s="258" t="s">
        <v>344</v>
      </c>
      <c r="D98" s="163" t="s">
        <v>343</v>
      </c>
      <c r="E98" s="170" t="s">
        <v>15</v>
      </c>
      <c r="F98" s="242">
        <f>'MEMÓRIA DE CALC.'!F560</f>
        <v>250.3</v>
      </c>
      <c r="G98" s="381">
        <v>116.79</v>
      </c>
      <c r="H98" s="171">
        <f>ROUND(G98+(G98*$H$5),2)</f>
        <v>152.88</v>
      </c>
      <c r="I98" s="231">
        <f t="shared" ref="I98:I102" si="20">ROUND(H98*F98,2)</f>
        <v>38265.86</v>
      </c>
      <c r="J98" s="274"/>
      <c r="L98" s="160"/>
      <c r="O98" s="154"/>
    </row>
    <row r="99" spans="1:15" ht="30" x14ac:dyDescent="0.25">
      <c r="A99" s="162" t="s">
        <v>862</v>
      </c>
      <c r="B99" s="243" t="s">
        <v>347</v>
      </c>
      <c r="C99" s="243" t="s">
        <v>348</v>
      </c>
      <c r="D99" s="223" t="s">
        <v>349</v>
      </c>
      <c r="E99" s="258" t="s">
        <v>15</v>
      </c>
      <c r="F99" s="224">
        <f>'MEMÓRIA DE CALC.'!F563</f>
        <v>789.37</v>
      </c>
      <c r="G99" s="382">
        <v>2.02</v>
      </c>
      <c r="H99" s="171">
        <f t="shared" ref="H99:H102" si="21">ROUND(G99+(G99*$H$5),2)</f>
        <v>2.64</v>
      </c>
      <c r="I99" s="231">
        <f t="shared" si="20"/>
        <v>2083.94</v>
      </c>
      <c r="J99" s="274"/>
      <c r="L99" s="160"/>
      <c r="O99" s="154"/>
    </row>
    <row r="100" spans="1:15" ht="30" x14ac:dyDescent="0.25">
      <c r="A100" s="162" t="s">
        <v>863</v>
      </c>
      <c r="B100" s="243" t="s">
        <v>350</v>
      </c>
      <c r="C100" s="243" t="s">
        <v>348</v>
      </c>
      <c r="D100" s="223" t="s">
        <v>351</v>
      </c>
      <c r="E100" s="258" t="s">
        <v>26</v>
      </c>
      <c r="F100" s="224">
        <f>'MEMÓRIA DE CALC.'!H566</f>
        <v>39.468500000000006</v>
      </c>
      <c r="G100" s="382">
        <v>182.11</v>
      </c>
      <c r="H100" s="171">
        <f t="shared" si="21"/>
        <v>238.38</v>
      </c>
      <c r="I100" s="231">
        <f t="shared" si="20"/>
        <v>9408.5</v>
      </c>
      <c r="J100" s="281"/>
      <c r="L100" s="143"/>
      <c r="O100" s="154"/>
    </row>
    <row r="101" spans="1:15" ht="60" x14ac:dyDescent="0.25">
      <c r="A101" s="162" t="s">
        <v>864</v>
      </c>
      <c r="B101" s="220">
        <v>200237</v>
      </c>
      <c r="C101" s="258" t="s">
        <v>196</v>
      </c>
      <c r="D101" s="232" t="s">
        <v>1040</v>
      </c>
      <c r="E101" s="220" t="s">
        <v>15</v>
      </c>
      <c r="F101" s="233">
        <f>'MEMÓRIA DE CALC.'!F569</f>
        <v>789.37</v>
      </c>
      <c r="G101" s="382">
        <v>88.64</v>
      </c>
      <c r="H101" s="171">
        <f t="shared" si="21"/>
        <v>116.03</v>
      </c>
      <c r="I101" s="231">
        <f t="shared" si="20"/>
        <v>91590.6</v>
      </c>
      <c r="J101" s="274"/>
      <c r="L101" s="166"/>
      <c r="O101" s="154"/>
    </row>
    <row r="102" spans="1:15" ht="45" x14ac:dyDescent="0.25">
      <c r="A102" s="162" t="s">
        <v>865</v>
      </c>
      <c r="B102" s="258">
        <v>40915</v>
      </c>
      <c r="C102" s="258" t="s">
        <v>344</v>
      </c>
      <c r="D102" s="163" t="s">
        <v>356</v>
      </c>
      <c r="E102" s="170" t="s">
        <v>15</v>
      </c>
      <c r="F102" s="242">
        <f>'MEMÓRIA DE CALC.'!F574</f>
        <v>99.68</v>
      </c>
      <c r="G102" s="381">
        <v>127.31</v>
      </c>
      <c r="H102" s="171">
        <f t="shared" si="21"/>
        <v>166.65</v>
      </c>
      <c r="I102" s="231">
        <f t="shared" si="20"/>
        <v>16611.669999999998</v>
      </c>
      <c r="J102" s="274"/>
      <c r="L102" s="166"/>
      <c r="O102" s="154"/>
    </row>
    <row r="103" spans="1:15" x14ac:dyDescent="0.25">
      <c r="A103" s="463" t="s">
        <v>1019</v>
      </c>
      <c r="B103" s="464"/>
      <c r="C103" s="464"/>
      <c r="D103" s="464"/>
      <c r="E103" s="464"/>
      <c r="F103" s="464"/>
      <c r="G103" s="464"/>
      <c r="H103" s="464"/>
      <c r="I103" s="200">
        <f>SUM(I98:I102)</f>
        <v>157960.57</v>
      </c>
      <c r="J103" s="274"/>
      <c r="L103" s="166"/>
      <c r="O103" s="154"/>
    </row>
    <row r="104" spans="1:15" s="152" customFormat="1" ht="15.75" x14ac:dyDescent="0.25">
      <c r="A104" s="158" t="s">
        <v>866</v>
      </c>
      <c r="B104" s="167"/>
      <c r="C104" s="159"/>
      <c r="D104" s="468" t="s">
        <v>571</v>
      </c>
      <c r="E104" s="469"/>
      <c r="F104" s="469"/>
      <c r="G104" s="469"/>
      <c r="H104" s="469"/>
      <c r="I104" s="470"/>
      <c r="L104" s="153"/>
      <c r="O104" s="165"/>
    </row>
    <row r="105" spans="1:15" ht="45" x14ac:dyDescent="0.25">
      <c r="A105" s="162" t="s">
        <v>867</v>
      </c>
      <c r="B105" s="466" t="s">
        <v>1214</v>
      </c>
      <c r="C105" s="467"/>
      <c r="D105" s="163" t="s">
        <v>642</v>
      </c>
      <c r="E105" s="258" t="s">
        <v>21</v>
      </c>
      <c r="F105" s="164">
        <f>'MEMÓRIA DE CALC.'!F577</f>
        <v>164.68</v>
      </c>
      <c r="G105" s="381">
        <f>'COMP. 01'!E30</f>
        <v>26.994499999999999</v>
      </c>
      <c r="H105" s="171">
        <f>ROUND(G105+(G105*$H$5),2)</f>
        <v>35.340000000000003</v>
      </c>
      <c r="I105" s="231">
        <f t="shared" ref="I105:I137" si="22">ROUND(H105*F105,2)</f>
        <v>5819.79</v>
      </c>
      <c r="J105" s="274"/>
      <c r="L105" s="166"/>
      <c r="O105" s="154"/>
    </row>
    <row r="106" spans="1:15" ht="45" x14ac:dyDescent="0.25">
      <c r="A106" s="162" t="s">
        <v>868</v>
      </c>
      <c r="B106" s="466" t="s">
        <v>656</v>
      </c>
      <c r="C106" s="467"/>
      <c r="D106" s="163" t="s">
        <v>641</v>
      </c>
      <c r="E106" s="258" t="s">
        <v>21</v>
      </c>
      <c r="F106" s="164">
        <f>'MEMÓRIA DE CALC.'!F578</f>
        <v>202.66</v>
      </c>
      <c r="G106" s="381">
        <f>'COMP. 02'!E30</f>
        <v>33.83</v>
      </c>
      <c r="H106" s="171">
        <f t="shared" ref="H106:H137" si="23">ROUND(G106+(G106*$H$5),2)</f>
        <v>44.28</v>
      </c>
      <c r="I106" s="231">
        <f t="shared" si="22"/>
        <v>8973.7800000000007</v>
      </c>
      <c r="J106" s="274"/>
      <c r="L106" s="166"/>
      <c r="O106" s="154"/>
    </row>
    <row r="107" spans="1:15" ht="30" x14ac:dyDescent="0.25">
      <c r="A107" s="162" t="s">
        <v>869</v>
      </c>
      <c r="B107" s="258">
        <v>141906</v>
      </c>
      <c r="C107" s="258" t="s">
        <v>196</v>
      </c>
      <c r="D107" s="163" t="s">
        <v>533</v>
      </c>
      <c r="E107" s="258" t="s">
        <v>21</v>
      </c>
      <c r="F107" s="164">
        <f>'MEMÓRIA DE CALC.'!F579</f>
        <v>19.47</v>
      </c>
      <c r="G107" s="381">
        <v>35.69</v>
      </c>
      <c r="H107" s="171">
        <f t="shared" si="23"/>
        <v>46.72</v>
      </c>
      <c r="I107" s="231">
        <f t="shared" si="22"/>
        <v>909.64</v>
      </c>
      <c r="J107" s="274"/>
      <c r="L107" s="166"/>
      <c r="O107" s="154"/>
    </row>
    <row r="108" spans="1:15" ht="38.25" customHeight="1" x14ac:dyDescent="0.25">
      <c r="A108" s="162" t="s">
        <v>870</v>
      </c>
      <c r="B108" s="258">
        <v>141907</v>
      </c>
      <c r="C108" s="258" t="s">
        <v>196</v>
      </c>
      <c r="D108" s="163" t="s">
        <v>534</v>
      </c>
      <c r="E108" s="258" t="s">
        <v>21</v>
      </c>
      <c r="F108" s="164">
        <f>'MEMÓRIA DE CALC.'!F580</f>
        <v>77.239999999999995</v>
      </c>
      <c r="G108" s="381">
        <v>46.2</v>
      </c>
      <c r="H108" s="171">
        <f t="shared" si="23"/>
        <v>60.48</v>
      </c>
      <c r="I108" s="231">
        <f t="shared" si="22"/>
        <v>4671.4799999999996</v>
      </c>
      <c r="J108" s="274"/>
      <c r="L108" s="166"/>
      <c r="O108" s="154"/>
    </row>
    <row r="109" spans="1:15" ht="30" x14ac:dyDescent="0.25">
      <c r="A109" s="162" t="s">
        <v>871</v>
      </c>
      <c r="B109" s="258">
        <v>141908</v>
      </c>
      <c r="C109" s="258" t="s">
        <v>196</v>
      </c>
      <c r="D109" s="163" t="s">
        <v>535</v>
      </c>
      <c r="E109" s="258" t="s">
        <v>21</v>
      </c>
      <c r="F109" s="164">
        <f>'MEMÓRIA DE CALC.'!F581</f>
        <v>2.94</v>
      </c>
      <c r="G109" s="381">
        <v>68.8</v>
      </c>
      <c r="H109" s="171">
        <f t="shared" si="23"/>
        <v>90.06</v>
      </c>
      <c r="I109" s="231">
        <f t="shared" si="22"/>
        <v>264.77999999999997</v>
      </c>
      <c r="J109" s="274"/>
      <c r="L109" s="166"/>
      <c r="O109" s="154"/>
    </row>
    <row r="110" spans="1:15" ht="30" x14ac:dyDescent="0.25">
      <c r="A110" s="162" t="s">
        <v>872</v>
      </c>
      <c r="B110" s="258">
        <v>141909</v>
      </c>
      <c r="C110" s="258" t="s">
        <v>196</v>
      </c>
      <c r="D110" s="163" t="s">
        <v>536</v>
      </c>
      <c r="E110" s="258" t="s">
        <v>21</v>
      </c>
      <c r="F110" s="164">
        <f>'MEMÓRIA DE CALC.'!F582</f>
        <v>164.68</v>
      </c>
      <c r="G110" s="381">
        <v>84.67</v>
      </c>
      <c r="H110" s="171">
        <f t="shared" si="23"/>
        <v>110.83</v>
      </c>
      <c r="I110" s="231">
        <f t="shared" si="22"/>
        <v>18251.48</v>
      </c>
      <c r="J110" s="274"/>
      <c r="L110" s="166"/>
      <c r="O110" s="154"/>
    </row>
    <row r="111" spans="1:15" ht="30" x14ac:dyDescent="0.25">
      <c r="A111" s="162" t="s">
        <v>873</v>
      </c>
      <c r="B111" s="258">
        <v>141910</v>
      </c>
      <c r="C111" s="258" t="s">
        <v>196</v>
      </c>
      <c r="D111" s="163" t="s">
        <v>537</v>
      </c>
      <c r="E111" s="258" t="s">
        <v>21</v>
      </c>
      <c r="F111" s="164">
        <f>'MEMÓRIA DE CALC.'!F583</f>
        <v>202.66</v>
      </c>
      <c r="G111" s="381">
        <v>116.13</v>
      </c>
      <c r="H111" s="171">
        <f t="shared" si="23"/>
        <v>152.01</v>
      </c>
      <c r="I111" s="231">
        <f t="shared" si="22"/>
        <v>30806.35</v>
      </c>
      <c r="J111" s="274"/>
      <c r="L111" s="166"/>
      <c r="O111" s="154"/>
    </row>
    <row r="112" spans="1:15" ht="30" x14ac:dyDescent="0.25">
      <c r="A112" s="162" t="s">
        <v>874</v>
      </c>
      <c r="B112" s="258">
        <v>141410</v>
      </c>
      <c r="C112" s="258" t="s">
        <v>196</v>
      </c>
      <c r="D112" s="163" t="s">
        <v>530</v>
      </c>
      <c r="E112" s="258" t="s">
        <v>21</v>
      </c>
      <c r="F112" s="164">
        <f>'MEMÓRIA DE CALC.'!F584</f>
        <v>237.34</v>
      </c>
      <c r="G112" s="381">
        <v>24.44</v>
      </c>
      <c r="H112" s="171">
        <f t="shared" si="23"/>
        <v>31.99</v>
      </c>
      <c r="I112" s="231">
        <f t="shared" si="22"/>
        <v>7592.51</v>
      </c>
      <c r="J112" s="274"/>
      <c r="L112" s="166"/>
      <c r="O112" s="154"/>
    </row>
    <row r="113" spans="1:15" ht="30" x14ac:dyDescent="0.25">
      <c r="A113" s="162" t="s">
        <v>875</v>
      </c>
      <c r="B113" s="258">
        <v>141411</v>
      </c>
      <c r="C113" s="258" t="s">
        <v>196</v>
      </c>
      <c r="D113" s="163" t="s">
        <v>531</v>
      </c>
      <c r="E113" s="258" t="s">
        <v>21</v>
      </c>
      <c r="F113" s="164">
        <f>'MEMÓRIA DE CALC.'!F585</f>
        <v>86.67</v>
      </c>
      <c r="G113" s="381">
        <v>34.26</v>
      </c>
      <c r="H113" s="171">
        <f t="shared" si="23"/>
        <v>44.85</v>
      </c>
      <c r="I113" s="231">
        <f t="shared" si="22"/>
        <v>3887.15</v>
      </c>
      <c r="J113" s="274"/>
      <c r="K113" s="520"/>
      <c r="L113" s="520"/>
      <c r="M113" s="520"/>
      <c r="N113" s="520"/>
      <c r="O113" s="154"/>
    </row>
    <row r="114" spans="1:15" ht="30" x14ac:dyDescent="0.25">
      <c r="A114" s="162" t="s">
        <v>876</v>
      </c>
      <c r="B114" s="258">
        <v>141413</v>
      </c>
      <c r="C114" s="258" t="s">
        <v>196</v>
      </c>
      <c r="D114" s="163" t="s">
        <v>532</v>
      </c>
      <c r="E114" s="258" t="s">
        <v>21</v>
      </c>
      <c r="F114" s="164">
        <f>'MEMÓRIA DE CALC.'!F586</f>
        <v>137.22999999999999</v>
      </c>
      <c r="G114" s="381">
        <v>50.03</v>
      </c>
      <c r="H114" s="171">
        <f t="shared" si="23"/>
        <v>65.489999999999995</v>
      </c>
      <c r="I114" s="231">
        <f t="shared" si="22"/>
        <v>8987.19</v>
      </c>
      <c r="J114" s="274"/>
      <c r="L114" s="166"/>
      <c r="O114" s="154"/>
    </row>
    <row r="115" spans="1:15" ht="83.25" customHeight="1" x14ac:dyDescent="0.25">
      <c r="A115" s="162" t="s">
        <v>877</v>
      </c>
      <c r="B115" s="258">
        <v>98106</v>
      </c>
      <c r="C115" s="258" t="s">
        <v>160</v>
      </c>
      <c r="D115" s="163" t="s">
        <v>538</v>
      </c>
      <c r="E115" s="258" t="s">
        <v>110</v>
      </c>
      <c r="F115" s="164">
        <f>'MEMÓRIA DE CALC.'!F587</f>
        <v>1</v>
      </c>
      <c r="G115" s="381">
        <v>979.99</v>
      </c>
      <c r="H115" s="171">
        <f t="shared" si="23"/>
        <v>1282.81</v>
      </c>
      <c r="I115" s="231">
        <f t="shared" si="22"/>
        <v>1282.81</v>
      </c>
      <c r="J115" s="274"/>
      <c r="L115" s="166"/>
      <c r="O115" s="154"/>
    </row>
    <row r="116" spans="1:15" ht="99" customHeight="1" x14ac:dyDescent="0.25">
      <c r="A116" s="162" t="s">
        <v>878</v>
      </c>
      <c r="B116" s="258">
        <v>141101</v>
      </c>
      <c r="C116" s="258" t="s">
        <v>196</v>
      </c>
      <c r="D116" s="163" t="s">
        <v>539</v>
      </c>
      <c r="E116" s="258" t="s">
        <v>110</v>
      </c>
      <c r="F116" s="164">
        <f>'MEMÓRIA DE CALC.'!F588</f>
        <v>5</v>
      </c>
      <c r="G116" s="381">
        <v>554.64</v>
      </c>
      <c r="H116" s="171">
        <f t="shared" si="23"/>
        <v>726.02</v>
      </c>
      <c r="I116" s="231">
        <f t="shared" si="22"/>
        <v>3630.1</v>
      </c>
      <c r="J116" s="274"/>
      <c r="L116" s="166"/>
      <c r="O116" s="154"/>
    </row>
    <row r="117" spans="1:15" ht="62.25" customHeight="1" x14ac:dyDescent="0.25">
      <c r="A117" s="162" t="s">
        <v>879</v>
      </c>
      <c r="B117" s="258">
        <v>89708</v>
      </c>
      <c r="C117" s="258" t="s">
        <v>160</v>
      </c>
      <c r="D117" s="163" t="s">
        <v>1217</v>
      </c>
      <c r="E117" s="258" t="s">
        <v>21</v>
      </c>
      <c r="F117" s="164">
        <f>'MEMÓRIA DE CALC.'!F589</f>
        <v>5</v>
      </c>
      <c r="G117" s="381">
        <v>119.58</v>
      </c>
      <c r="H117" s="171">
        <f t="shared" si="23"/>
        <v>156.53</v>
      </c>
      <c r="I117" s="231">
        <f t="shared" si="22"/>
        <v>782.65</v>
      </c>
      <c r="J117" s="274"/>
      <c r="L117" s="166"/>
      <c r="O117" s="154"/>
    </row>
    <row r="118" spans="1:15" ht="45" x14ac:dyDescent="0.25">
      <c r="A118" s="162" t="s">
        <v>880</v>
      </c>
      <c r="B118" s="258">
        <v>89707</v>
      </c>
      <c r="C118" s="258" t="s">
        <v>160</v>
      </c>
      <c r="D118" s="163" t="s">
        <v>540</v>
      </c>
      <c r="E118" s="258" t="s">
        <v>21</v>
      </c>
      <c r="F118" s="164">
        <f>'MEMÓRIA DE CALC.'!F590</f>
        <v>5</v>
      </c>
      <c r="G118" s="381">
        <v>53.06</v>
      </c>
      <c r="H118" s="171">
        <f t="shared" si="23"/>
        <v>69.459999999999994</v>
      </c>
      <c r="I118" s="231">
        <f t="shared" si="22"/>
        <v>347.3</v>
      </c>
      <c r="J118" s="274"/>
      <c r="L118" s="166"/>
      <c r="O118" s="154"/>
    </row>
    <row r="119" spans="1:15" ht="66" customHeight="1" x14ac:dyDescent="0.25">
      <c r="A119" s="162" t="s">
        <v>881</v>
      </c>
      <c r="B119" s="258">
        <v>151016</v>
      </c>
      <c r="C119" s="258" t="s">
        <v>196</v>
      </c>
      <c r="D119" s="163" t="s">
        <v>541</v>
      </c>
      <c r="E119" s="258" t="s">
        <v>21</v>
      </c>
      <c r="F119" s="164">
        <f>'MEMÓRIA DE CALC.'!F591</f>
        <v>15</v>
      </c>
      <c r="G119" s="381">
        <v>661.12</v>
      </c>
      <c r="H119" s="171">
        <f t="shared" si="23"/>
        <v>865.41</v>
      </c>
      <c r="I119" s="231">
        <f t="shared" si="22"/>
        <v>12981.15</v>
      </c>
      <c r="J119" s="274"/>
      <c r="L119" s="166"/>
      <c r="O119" s="154"/>
    </row>
    <row r="120" spans="1:15" ht="45" x14ac:dyDescent="0.25">
      <c r="A120" s="162" t="s">
        <v>882</v>
      </c>
      <c r="B120" s="258">
        <v>89710</v>
      </c>
      <c r="C120" s="258" t="s">
        <v>160</v>
      </c>
      <c r="D120" s="163" t="s">
        <v>542</v>
      </c>
      <c r="E120" s="258" t="s">
        <v>110</v>
      </c>
      <c r="F120" s="164">
        <f>'MEMÓRIA DE CALC.'!F592</f>
        <v>3</v>
      </c>
      <c r="G120" s="381">
        <v>20.02</v>
      </c>
      <c r="H120" s="171">
        <f t="shared" si="23"/>
        <v>26.21</v>
      </c>
      <c r="I120" s="231">
        <f t="shared" si="22"/>
        <v>78.63</v>
      </c>
      <c r="J120" s="274"/>
      <c r="L120" s="166"/>
      <c r="O120" s="154"/>
    </row>
    <row r="121" spans="1:15" ht="45" x14ac:dyDescent="0.25">
      <c r="A121" s="162" t="s">
        <v>883</v>
      </c>
      <c r="B121" s="258">
        <v>170329</v>
      </c>
      <c r="C121" s="258" t="s">
        <v>196</v>
      </c>
      <c r="D121" s="163" t="s">
        <v>544</v>
      </c>
      <c r="E121" s="258" t="s">
        <v>110</v>
      </c>
      <c r="F121" s="164">
        <f>'MEMÓRIA DE CALC.'!F593</f>
        <v>2</v>
      </c>
      <c r="G121" s="381">
        <v>194.34</v>
      </c>
      <c r="H121" s="171">
        <f t="shared" si="23"/>
        <v>254.39</v>
      </c>
      <c r="I121" s="231">
        <f t="shared" si="22"/>
        <v>508.78</v>
      </c>
      <c r="J121" s="274"/>
      <c r="L121" s="166"/>
      <c r="O121" s="154"/>
    </row>
    <row r="122" spans="1:15" s="173" customFormat="1" ht="45" x14ac:dyDescent="0.25">
      <c r="A122" s="162" t="s">
        <v>884</v>
      </c>
      <c r="B122" s="258">
        <v>170328</v>
      </c>
      <c r="C122" s="258" t="s">
        <v>196</v>
      </c>
      <c r="D122" s="163" t="s">
        <v>545</v>
      </c>
      <c r="E122" s="258" t="s">
        <v>110</v>
      </c>
      <c r="F122" s="164">
        <f>'MEMÓRIA DE CALC.'!F594</f>
        <v>10</v>
      </c>
      <c r="G122" s="381">
        <v>124.87</v>
      </c>
      <c r="H122" s="171">
        <f t="shared" si="23"/>
        <v>163.44999999999999</v>
      </c>
      <c r="I122" s="231">
        <f t="shared" si="22"/>
        <v>1634.5</v>
      </c>
      <c r="J122" s="283"/>
      <c r="L122" s="174"/>
      <c r="O122" s="175"/>
    </row>
    <row r="123" spans="1:15" s="173" customFormat="1" ht="15.75" x14ac:dyDescent="0.25">
      <c r="A123" s="162" t="s">
        <v>885</v>
      </c>
      <c r="B123" s="258">
        <v>170323</v>
      </c>
      <c r="C123" s="258" t="s">
        <v>196</v>
      </c>
      <c r="D123" s="163" t="s">
        <v>546</v>
      </c>
      <c r="E123" s="258" t="s">
        <v>110</v>
      </c>
      <c r="F123" s="164">
        <f>'MEMÓRIA DE CALC.'!F595</f>
        <v>11</v>
      </c>
      <c r="G123" s="381">
        <v>116.51</v>
      </c>
      <c r="H123" s="171">
        <f t="shared" si="23"/>
        <v>152.51</v>
      </c>
      <c r="I123" s="231">
        <f t="shared" si="22"/>
        <v>1677.61</v>
      </c>
      <c r="J123" s="283"/>
      <c r="L123" s="174"/>
      <c r="O123" s="175"/>
    </row>
    <row r="124" spans="1:15" s="173" customFormat="1" ht="15.75" x14ac:dyDescent="0.25">
      <c r="A124" s="162" t="s">
        <v>886</v>
      </c>
      <c r="B124" s="258">
        <v>170321</v>
      </c>
      <c r="C124" s="258" t="s">
        <v>196</v>
      </c>
      <c r="D124" s="163" t="s">
        <v>547</v>
      </c>
      <c r="E124" s="258" t="s">
        <v>110</v>
      </c>
      <c r="F124" s="164">
        <f>'MEMÓRIA DE CALC.'!F596</f>
        <v>10</v>
      </c>
      <c r="G124" s="381">
        <v>78.23</v>
      </c>
      <c r="H124" s="171">
        <f t="shared" si="23"/>
        <v>102.4</v>
      </c>
      <c r="I124" s="231">
        <f t="shared" si="22"/>
        <v>1024</v>
      </c>
      <c r="J124" s="283"/>
      <c r="L124" s="174"/>
      <c r="O124" s="175"/>
    </row>
    <row r="125" spans="1:15" s="173" customFormat="1" ht="15.75" x14ac:dyDescent="0.25">
      <c r="A125" s="162" t="s">
        <v>887</v>
      </c>
      <c r="B125" s="258">
        <v>170320</v>
      </c>
      <c r="C125" s="258" t="s">
        <v>196</v>
      </c>
      <c r="D125" s="163" t="s">
        <v>548</v>
      </c>
      <c r="E125" s="258" t="s">
        <v>110</v>
      </c>
      <c r="F125" s="164">
        <f>'MEMÓRIA DE CALC.'!F597</f>
        <v>4</v>
      </c>
      <c r="G125" s="381">
        <v>64.38</v>
      </c>
      <c r="H125" s="171">
        <f t="shared" si="23"/>
        <v>84.27</v>
      </c>
      <c r="I125" s="231">
        <f t="shared" si="22"/>
        <v>337.08</v>
      </c>
      <c r="J125" s="283"/>
      <c r="L125" s="174"/>
      <c r="O125" s="175"/>
    </row>
    <row r="126" spans="1:15" s="173" customFormat="1" ht="45" x14ac:dyDescent="0.25">
      <c r="A126" s="162" t="s">
        <v>888</v>
      </c>
      <c r="B126" s="258">
        <v>170317</v>
      </c>
      <c r="C126" s="258" t="s">
        <v>196</v>
      </c>
      <c r="D126" s="163" t="s">
        <v>549</v>
      </c>
      <c r="E126" s="258" t="s">
        <v>110</v>
      </c>
      <c r="F126" s="164">
        <f>'MEMÓRIA DE CALC.'!F598</f>
        <v>3</v>
      </c>
      <c r="G126" s="381">
        <v>139.66</v>
      </c>
      <c r="H126" s="171">
        <f t="shared" si="23"/>
        <v>182.81</v>
      </c>
      <c r="I126" s="231">
        <f t="shared" si="22"/>
        <v>548.42999999999995</v>
      </c>
      <c r="J126" s="283"/>
      <c r="L126" s="174"/>
      <c r="O126" s="175"/>
    </row>
    <row r="127" spans="1:15" s="173" customFormat="1" ht="49.5" customHeight="1" x14ac:dyDescent="0.25">
      <c r="A127" s="162" t="s">
        <v>889</v>
      </c>
      <c r="B127" s="258">
        <v>94489</v>
      </c>
      <c r="C127" s="258" t="s">
        <v>160</v>
      </c>
      <c r="D127" s="163" t="s">
        <v>550</v>
      </c>
      <c r="E127" s="258" t="s">
        <v>110</v>
      </c>
      <c r="F127" s="164">
        <f>'MEMÓRIA DE CALC.'!F599</f>
        <v>1</v>
      </c>
      <c r="G127" s="381">
        <v>37.479999999999997</v>
      </c>
      <c r="H127" s="171">
        <f t="shared" si="23"/>
        <v>49.06</v>
      </c>
      <c r="I127" s="231">
        <f t="shared" si="22"/>
        <v>49.06</v>
      </c>
      <c r="J127" s="283"/>
      <c r="L127" s="174"/>
      <c r="O127" s="175"/>
    </row>
    <row r="128" spans="1:15" s="173" customFormat="1" ht="53.25" customHeight="1" x14ac:dyDescent="0.25">
      <c r="A128" s="162" t="s">
        <v>890</v>
      </c>
      <c r="B128" s="258">
        <v>94492</v>
      </c>
      <c r="C128" s="258" t="s">
        <v>160</v>
      </c>
      <c r="D128" s="163" t="s">
        <v>551</v>
      </c>
      <c r="E128" s="258" t="s">
        <v>110</v>
      </c>
      <c r="F128" s="164">
        <f>'MEMÓRIA DE CALC.'!F600</f>
        <v>5</v>
      </c>
      <c r="G128" s="381">
        <v>78.87</v>
      </c>
      <c r="H128" s="171">
        <f t="shared" si="23"/>
        <v>103.24</v>
      </c>
      <c r="I128" s="231">
        <f t="shared" si="22"/>
        <v>516.20000000000005</v>
      </c>
      <c r="J128" s="283"/>
      <c r="L128" s="174"/>
      <c r="O128" s="175"/>
    </row>
    <row r="129" spans="1:15" s="173" customFormat="1" ht="35.25" customHeight="1" x14ac:dyDescent="0.25">
      <c r="A129" s="162" t="s">
        <v>891</v>
      </c>
      <c r="B129" s="258">
        <v>170334</v>
      </c>
      <c r="C129" s="258" t="s">
        <v>196</v>
      </c>
      <c r="D129" s="163" t="s">
        <v>552</v>
      </c>
      <c r="E129" s="258" t="s">
        <v>110</v>
      </c>
      <c r="F129" s="164">
        <f>'MEMÓRIA DE CALC.'!F601</f>
        <v>1</v>
      </c>
      <c r="G129" s="381">
        <v>128.72</v>
      </c>
      <c r="H129" s="171">
        <f t="shared" si="23"/>
        <v>168.49</v>
      </c>
      <c r="I129" s="231">
        <f t="shared" si="22"/>
        <v>168.49</v>
      </c>
      <c r="J129" s="283"/>
      <c r="L129" s="174"/>
      <c r="O129" s="175"/>
    </row>
    <row r="130" spans="1:15" s="173" customFormat="1" ht="36" customHeight="1" x14ac:dyDescent="0.25">
      <c r="A130" s="162" t="s">
        <v>892</v>
      </c>
      <c r="B130" s="258">
        <v>170333</v>
      </c>
      <c r="C130" s="258" t="s">
        <v>196</v>
      </c>
      <c r="D130" s="163" t="s">
        <v>553</v>
      </c>
      <c r="E130" s="258" t="s">
        <v>110</v>
      </c>
      <c r="F130" s="164">
        <f>'MEMÓRIA DE CALC.'!F602</f>
        <v>1</v>
      </c>
      <c r="G130" s="381">
        <v>107.53</v>
      </c>
      <c r="H130" s="171">
        <f t="shared" si="23"/>
        <v>140.76</v>
      </c>
      <c r="I130" s="231">
        <f t="shared" si="22"/>
        <v>140.76</v>
      </c>
      <c r="J130" s="283"/>
      <c r="L130" s="174"/>
      <c r="O130" s="175"/>
    </row>
    <row r="131" spans="1:15" s="173" customFormat="1" ht="20.25" customHeight="1" x14ac:dyDescent="0.25">
      <c r="A131" s="162" t="s">
        <v>893</v>
      </c>
      <c r="B131" s="258" t="s">
        <v>714</v>
      </c>
      <c r="C131" s="258" t="s">
        <v>5</v>
      </c>
      <c r="D131" s="163" t="s">
        <v>713</v>
      </c>
      <c r="E131" s="258" t="s">
        <v>110</v>
      </c>
      <c r="F131" s="164">
        <f>'MEMÓRIA DE CALC.'!F603</f>
        <v>1</v>
      </c>
      <c r="G131" s="381">
        <v>275.08999999999997</v>
      </c>
      <c r="H131" s="171">
        <f t="shared" si="23"/>
        <v>360.09</v>
      </c>
      <c r="I131" s="231">
        <f t="shared" si="22"/>
        <v>360.09</v>
      </c>
      <c r="J131" s="283"/>
      <c r="L131" s="174"/>
      <c r="O131" s="175"/>
    </row>
    <row r="132" spans="1:15" s="173" customFormat="1" ht="82.5" customHeight="1" x14ac:dyDescent="0.25">
      <c r="A132" s="162" t="s">
        <v>894</v>
      </c>
      <c r="B132" s="258">
        <v>94703</v>
      </c>
      <c r="C132" s="258" t="s">
        <v>160</v>
      </c>
      <c r="D132" s="163" t="s">
        <v>554</v>
      </c>
      <c r="E132" s="258" t="s">
        <v>110</v>
      </c>
      <c r="F132" s="164">
        <f>'MEMÓRIA DE CALC.'!F604</f>
        <v>1</v>
      </c>
      <c r="G132" s="381">
        <v>26.43</v>
      </c>
      <c r="H132" s="171">
        <f t="shared" si="23"/>
        <v>34.6</v>
      </c>
      <c r="I132" s="231">
        <f t="shared" si="22"/>
        <v>34.6</v>
      </c>
      <c r="J132" s="283"/>
      <c r="L132" s="174"/>
      <c r="O132" s="175"/>
    </row>
    <row r="133" spans="1:15" ht="84" customHeight="1" x14ac:dyDescent="0.25">
      <c r="A133" s="162" t="s">
        <v>895</v>
      </c>
      <c r="B133" s="258">
        <v>94704</v>
      </c>
      <c r="C133" s="258" t="s">
        <v>160</v>
      </c>
      <c r="D133" s="163" t="s">
        <v>555</v>
      </c>
      <c r="E133" s="258" t="s">
        <v>110</v>
      </c>
      <c r="F133" s="164">
        <f>'MEMÓRIA DE CALC.'!F605</f>
        <v>22</v>
      </c>
      <c r="G133" s="381">
        <v>35.71</v>
      </c>
      <c r="H133" s="171">
        <f t="shared" si="23"/>
        <v>46.74</v>
      </c>
      <c r="I133" s="231">
        <f t="shared" si="22"/>
        <v>1028.28</v>
      </c>
      <c r="J133" s="274"/>
      <c r="L133" s="166"/>
      <c r="O133" s="154"/>
    </row>
    <row r="134" spans="1:15" ht="84" customHeight="1" x14ac:dyDescent="0.25">
      <c r="A134" s="162" t="s">
        <v>896</v>
      </c>
      <c r="B134" s="258">
        <v>94706</v>
      </c>
      <c r="C134" s="258" t="s">
        <v>160</v>
      </c>
      <c r="D134" s="163" t="s">
        <v>556</v>
      </c>
      <c r="E134" s="258" t="s">
        <v>110</v>
      </c>
      <c r="F134" s="164">
        <f>'MEMÓRIA DE CALC.'!F606</f>
        <v>25</v>
      </c>
      <c r="G134" s="381">
        <v>56.17</v>
      </c>
      <c r="H134" s="171">
        <f t="shared" si="23"/>
        <v>73.53</v>
      </c>
      <c r="I134" s="231">
        <f t="shared" si="22"/>
        <v>1838.25</v>
      </c>
      <c r="J134" s="274"/>
      <c r="L134" s="166"/>
      <c r="O134" s="154"/>
    </row>
    <row r="135" spans="1:15" ht="60" x14ac:dyDescent="0.25">
      <c r="A135" s="162" t="s">
        <v>897</v>
      </c>
      <c r="B135" s="258">
        <v>89383</v>
      </c>
      <c r="C135" s="258" t="s">
        <v>160</v>
      </c>
      <c r="D135" s="163" t="s">
        <v>557</v>
      </c>
      <c r="E135" s="258" t="s">
        <v>110</v>
      </c>
      <c r="F135" s="164">
        <f>'MEMÓRIA DE CALC.'!F607</f>
        <v>35</v>
      </c>
      <c r="G135" s="381">
        <v>6.57</v>
      </c>
      <c r="H135" s="171">
        <f t="shared" si="23"/>
        <v>8.6</v>
      </c>
      <c r="I135" s="231">
        <f t="shared" si="22"/>
        <v>301</v>
      </c>
      <c r="J135" s="274"/>
      <c r="L135" s="166"/>
      <c r="O135" s="154"/>
    </row>
    <row r="136" spans="1:15" ht="73.5" customHeight="1" x14ac:dyDescent="0.25">
      <c r="A136" s="162" t="s">
        <v>898</v>
      </c>
      <c r="B136" s="258">
        <v>89391</v>
      </c>
      <c r="C136" s="258" t="s">
        <v>160</v>
      </c>
      <c r="D136" s="163" t="s">
        <v>558</v>
      </c>
      <c r="E136" s="258" t="s">
        <v>110</v>
      </c>
      <c r="F136" s="164">
        <f>'MEMÓRIA DE CALC.'!F608</f>
        <v>24</v>
      </c>
      <c r="G136" s="381">
        <v>9.0500000000000007</v>
      </c>
      <c r="H136" s="171">
        <f t="shared" si="23"/>
        <v>11.85</v>
      </c>
      <c r="I136" s="231">
        <f t="shared" si="22"/>
        <v>284.39999999999998</v>
      </c>
      <c r="J136" s="274"/>
      <c r="L136" s="166"/>
      <c r="O136" s="154"/>
    </row>
    <row r="137" spans="1:15" ht="68.25" customHeight="1" x14ac:dyDescent="0.25">
      <c r="A137" s="162" t="s">
        <v>899</v>
      </c>
      <c r="B137" s="258">
        <v>89596</v>
      </c>
      <c r="C137" s="258" t="s">
        <v>160</v>
      </c>
      <c r="D137" s="163" t="s">
        <v>559</v>
      </c>
      <c r="E137" s="258" t="s">
        <v>110</v>
      </c>
      <c r="F137" s="164">
        <f>'MEMÓRIA DE CALC.'!F609</f>
        <v>22</v>
      </c>
      <c r="G137" s="381">
        <v>12.24</v>
      </c>
      <c r="H137" s="171">
        <f t="shared" si="23"/>
        <v>16.02</v>
      </c>
      <c r="I137" s="231">
        <f t="shared" si="22"/>
        <v>352.44</v>
      </c>
      <c r="J137" s="274"/>
      <c r="L137" s="166"/>
      <c r="O137" s="154"/>
    </row>
    <row r="138" spans="1:15" ht="15.75" x14ac:dyDescent="0.25">
      <c r="A138" s="481" t="s">
        <v>1020</v>
      </c>
      <c r="B138" s="482"/>
      <c r="C138" s="482"/>
      <c r="D138" s="482"/>
      <c r="E138" s="482"/>
      <c r="F138" s="482"/>
      <c r="G138" s="482"/>
      <c r="H138" s="483"/>
      <c r="I138" s="201">
        <f>SUM(I105:I137)</f>
        <v>120070.75999999997</v>
      </c>
      <c r="J138" s="274"/>
      <c r="L138" s="166"/>
      <c r="O138" s="154"/>
    </row>
    <row r="139" spans="1:15" s="152" customFormat="1" ht="15.75" x14ac:dyDescent="0.25">
      <c r="A139" s="158" t="s">
        <v>900</v>
      </c>
      <c r="B139" s="167"/>
      <c r="C139" s="167"/>
      <c r="D139" s="468" t="s">
        <v>170</v>
      </c>
      <c r="E139" s="469"/>
      <c r="F139" s="469"/>
      <c r="G139" s="469"/>
      <c r="H139" s="469"/>
      <c r="I139" s="470"/>
      <c r="L139" s="153"/>
      <c r="O139" s="165"/>
    </row>
    <row r="140" spans="1:15" ht="39" customHeight="1" x14ac:dyDescent="0.25">
      <c r="A140" s="263" t="s">
        <v>901</v>
      </c>
      <c r="B140" s="466" t="s">
        <v>496</v>
      </c>
      <c r="C140" s="467"/>
      <c r="D140" s="163" t="s">
        <v>594</v>
      </c>
      <c r="E140" s="258" t="s">
        <v>110</v>
      </c>
      <c r="F140" s="261">
        <f>'MEMÓRIA DE CALC.'!F612</f>
        <v>1</v>
      </c>
      <c r="G140" s="376">
        <f>'COMP. 03'!F20</f>
        <v>4939.1914666666671</v>
      </c>
      <c r="H140" s="171">
        <f>ROUND(G140+(G140*$H$6),2)</f>
        <v>5708.22</v>
      </c>
      <c r="I140" s="231">
        <f t="shared" ref="I140:I165" si="24">ROUND(H140*F140,2)</f>
        <v>5708.22</v>
      </c>
      <c r="J140" s="274"/>
      <c r="L140" s="166"/>
      <c r="O140" s="154"/>
    </row>
    <row r="141" spans="1:15" ht="50.25" customHeight="1" x14ac:dyDescent="0.25">
      <c r="A141" s="263" t="s">
        <v>902</v>
      </c>
      <c r="B141" s="258">
        <v>102609</v>
      </c>
      <c r="C141" s="258" t="s">
        <v>160</v>
      </c>
      <c r="D141" s="163" t="s">
        <v>792</v>
      </c>
      <c r="E141" s="258" t="s">
        <v>110</v>
      </c>
      <c r="F141" s="261">
        <f>'MEMÓRIA DE CALC.'!F613</f>
        <v>6</v>
      </c>
      <c r="G141" s="376">
        <v>1078.8699999999999</v>
      </c>
      <c r="H141" s="171">
        <f t="shared" ref="H141:H165" si="25">ROUND(G141+(G141*$H$6),2)</f>
        <v>1246.8499999999999</v>
      </c>
      <c r="I141" s="231">
        <f t="shared" si="24"/>
        <v>7481.1</v>
      </c>
      <c r="J141" s="274"/>
      <c r="L141" s="166"/>
      <c r="O141" s="154"/>
    </row>
    <row r="142" spans="1:15" ht="40.5" customHeight="1" x14ac:dyDescent="0.25">
      <c r="A142" s="263" t="s">
        <v>903</v>
      </c>
      <c r="B142" s="258">
        <v>94795</v>
      </c>
      <c r="C142" s="258" t="s">
        <v>160</v>
      </c>
      <c r="D142" s="163" t="s">
        <v>585</v>
      </c>
      <c r="E142" s="258" t="s">
        <v>110</v>
      </c>
      <c r="F142" s="164">
        <f>'MEMÓRIA DE CALC.'!F614</f>
        <v>4</v>
      </c>
      <c r="G142" s="377">
        <v>37.43</v>
      </c>
      <c r="H142" s="171">
        <f t="shared" si="25"/>
        <v>43.26</v>
      </c>
      <c r="I142" s="231">
        <f t="shared" si="24"/>
        <v>173.04</v>
      </c>
      <c r="J142" s="274"/>
      <c r="L142" s="166"/>
      <c r="O142" s="154"/>
    </row>
    <row r="143" spans="1:15" ht="84.75" customHeight="1" x14ac:dyDescent="0.25">
      <c r="A143" s="263" t="s">
        <v>904</v>
      </c>
      <c r="B143" s="258">
        <v>170135</v>
      </c>
      <c r="C143" s="258" t="s">
        <v>196</v>
      </c>
      <c r="D143" s="163" t="s">
        <v>593</v>
      </c>
      <c r="E143" s="258" t="s">
        <v>110</v>
      </c>
      <c r="F143" s="164">
        <f>'MEMÓRIA DE CALC.'!F615</f>
        <v>2</v>
      </c>
      <c r="G143" s="377">
        <v>3217.81</v>
      </c>
      <c r="H143" s="171">
        <f t="shared" si="25"/>
        <v>3718.82</v>
      </c>
      <c r="I143" s="231">
        <f t="shared" si="24"/>
        <v>7437.64</v>
      </c>
      <c r="J143" s="274"/>
      <c r="L143" s="166"/>
      <c r="O143" s="154"/>
    </row>
    <row r="144" spans="1:15" ht="91.5" customHeight="1" x14ac:dyDescent="0.25">
      <c r="A144" s="263" t="s">
        <v>905</v>
      </c>
      <c r="B144" s="258">
        <v>170128</v>
      </c>
      <c r="C144" s="258" t="s">
        <v>196</v>
      </c>
      <c r="D144" s="163" t="s">
        <v>586</v>
      </c>
      <c r="E144" s="258" t="s">
        <v>110</v>
      </c>
      <c r="F144" s="164">
        <f>'MEMÓRIA DE CALC.'!F616</f>
        <v>3</v>
      </c>
      <c r="G144" s="377">
        <v>1312.55</v>
      </c>
      <c r="H144" s="171">
        <f t="shared" si="25"/>
        <v>1516.91</v>
      </c>
      <c r="I144" s="231">
        <f t="shared" si="24"/>
        <v>4550.7299999999996</v>
      </c>
      <c r="J144" s="274"/>
      <c r="L144" s="166"/>
      <c r="O144" s="154"/>
    </row>
    <row r="145" spans="1:15" ht="45" x14ac:dyDescent="0.25">
      <c r="A145" s="263" t="s">
        <v>906</v>
      </c>
      <c r="B145" s="258">
        <v>170603</v>
      </c>
      <c r="C145" s="258" t="s">
        <v>196</v>
      </c>
      <c r="D145" s="163" t="s">
        <v>587</v>
      </c>
      <c r="E145" s="258" t="s">
        <v>110</v>
      </c>
      <c r="F145" s="164">
        <f>'MEMÓRIA DE CALC.'!F617</f>
        <v>6</v>
      </c>
      <c r="G145" s="377">
        <v>169.83</v>
      </c>
      <c r="H145" s="171">
        <f t="shared" si="25"/>
        <v>196.27</v>
      </c>
      <c r="I145" s="231">
        <f t="shared" si="24"/>
        <v>1177.6199999999999</v>
      </c>
      <c r="J145" s="274"/>
      <c r="L145" s="166"/>
      <c r="O145" s="154"/>
    </row>
    <row r="146" spans="1:15" ht="52.5" customHeight="1" x14ac:dyDescent="0.25">
      <c r="A146" s="263" t="s">
        <v>907</v>
      </c>
      <c r="B146" s="258">
        <v>170601</v>
      </c>
      <c r="C146" s="258" t="s">
        <v>196</v>
      </c>
      <c r="D146" s="163" t="s">
        <v>588</v>
      </c>
      <c r="E146" s="258" t="s">
        <v>110</v>
      </c>
      <c r="F146" s="164">
        <f>'MEMÓRIA DE CALC.'!F618</f>
        <v>7</v>
      </c>
      <c r="G146" s="377">
        <v>128.07</v>
      </c>
      <c r="H146" s="171">
        <f t="shared" si="25"/>
        <v>148.01</v>
      </c>
      <c r="I146" s="231">
        <f t="shared" si="24"/>
        <v>1036.07</v>
      </c>
      <c r="J146" s="274"/>
      <c r="L146" s="166"/>
      <c r="O146" s="154"/>
    </row>
    <row r="147" spans="1:15" ht="51.75" customHeight="1" x14ac:dyDescent="0.25">
      <c r="A147" s="263" t="s">
        <v>908</v>
      </c>
      <c r="B147" s="258">
        <v>100864</v>
      </c>
      <c r="C147" s="258" t="s">
        <v>160</v>
      </c>
      <c r="D147" s="163" t="s">
        <v>589</v>
      </c>
      <c r="E147" s="258" t="s">
        <v>110</v>
      </c>
      <c r="F147" s="164">
        <f>'MEMÓRIA DE CALC.'!F619</f>
        <v>1</v>
      </c>
      <c r="G147" s="377">
        <v>660.03</v>
      </c>
      <c r="H147" s="171">
        <f t="shared" si="25"/>
        <v>762.8</v>
      </c>
      <c r="I147" s="231">
        <f t="shared" si="24"/>
        <v>762.8</v>
      </c>
      <c r="J147" s="274"/>
      <c r="L147" s="166"/>
      <c r="O147" s="154"/>
    </row>
    <row r="148" spans="1:15" ht="38.25" customHeight="1" x14ac:dyDescent="0.25">
      <c r="A148" s="263" t="s">
        <v>909</v>
      </c>
      <c r="B148" s="258" t="s">
        <v>650</v>
      </c>
      <c r="C148" s="258" t="s">
        <v>5</v>
      </c>
      <c r="D148" s="163" t="s">
        <v>649</v>
      </c>
      <c r="E148" s="258" t="s">
        <v>110</v>
      </c>
      <c r="F148" s="164">
        <f>'MEMÓRIA DE CALC.'!F620</f>
        <v>1</v>
      </c>
      <c r="G148" s="377">
        <v>610.76</v>
      </c>
      <c r="H148" s="171">
        <f t="shared" si="25"/>
        <v>705.86</v>
      </c>
      <c r="I148" s="231">
        <f t="shared" si="24"/>
        <v>705.86</v>
      </c>
      <c r="J148" s="274"/>
      <c r="L148" s="166"/>
      <c r="O148" s="154"/>
    </row>
    <row r="149" spans="1:15" ht="34.5" customHeight="1" x14ac:dyDescent="0.25">
      <c r="A149" s="263" t="s">
        <v>910</v>
      </c>
      <c r="B149" s="258">
        <v>170129</v>
      </c>
      <c r="C149" s="258" t="s">
        <v>196</v>
      </c>
      <c r="D149" s="163" t="s">
        <v>590</v>
      </c>
      <c r="E149" s="258" t="s">
        <v>110</v>
      </c>
      <c r="F149" s="164">
        <f>'MEMÓRIA DE CALC.'!F621</f>
        <v>4</v>
      </c>
      <c r="G149" s="377">
        <v>663.36</v>
      </c>
      <c r="H149" s="171">
        <f t="shared" si="25"/>
        <v>766.65</v>
      </c>
      <c r="I149" s="231">
        <f t="shared" si="24"/>
        <v>3066.6</v>
      </c>
      <c r="J149" s="274"/>
      <c r="L149" s="166"/>
      <c r="O149" s="154"/>
    </row>
    <row r="150" spans="1:15" ht="21" customHeight="1" x14ac:dyDescent="0.25">
      <c r="A150" s="263" t="s">
        <v>911</v>
      </c>
      <c r="B150" s="258">
        <v>170220</v>
      </c>
      <c r="C150" s="258" t="s">
        <v>196</v>
      </c>
      <c r="D150" s="163" t="s">
        <v>592</v>
      </c>
      <c r="E150" s="258" t="s">
        <v>15</v>
      </c>
      <c r="F150" s="164">
        <f>'MEMÓRIA DE CALC.'!F622</f>
        <v>10.17</v>
      </c>
      <c r="G150" s="377">
        <v>369.2</v>
      </c>
      <c r="H150" s="171">
        <f t="shared" si="25"/>
        <v>426.68</v>
      </c>
      <c r="I150" s="231">
        <f t="shared" si="24"/>
        <v>4339.34</v>
      </c>
      <c r="J150" s="274"/>
      <c r="L150" s="166"/>
      <c r="O150" s="154"/>
    </row>
    <row r="151" spans="1:15" ht="54" customHeight="1" x14ac:dyDescent="0.25">
      <c r="A151" s="263" t="s">
        <v>912</v>
      </c>
      <c r="B151" s="258">
        <v>170133</v>
      </c>
      <c r="C151" s="258" t="s">
        <v>196</v>
      </c>
      <c r="D151" s="163" t="s">
        <v>591</v>
      </c>
      <c r="E151" s="258" t="s">
        <v>110</v>
      </c>
      <c r="F151" s="164">
        <f>'MEMÓRIA DE CALC.'!F623</f>
        <v>8</v>
      </c>
      <c r="G151" s="377">
        <v>359.08</v>
      </c>
      <c r="H151" s="171">
        <f t="shared" si="25"/>
        <v>414.99</v>
      </c>
      <c r="I151" s="231">
        <f t="shared" si="24"/>
        <v>3319.92</v>
      </c>
      <c r="J151" s="274"/>
      <c r="L151" s="166"/>
      <c r="O151" s="154"/>
    </row>
    <row r="152" spans="1:15" ht="66.75" customHeight="1" x14ac:dyDescent="0.25">
      <c r="A152" s="263" t="s">
        <v>913</v>
      </c>
      <c r="B152" s="258">
        <v>170530</v>
      </c>
      <c r="C152" s="258" t="s">
        <v>196</v>
      </c>
      <c r="D152" s="163" t="s">
        <v>725</v>
      </c>
      <c r="E152" s="258" t="s">
        <v>110</v>
      </c>
      <c r="F152" s="164">
        <f>'MEMÓRIA DE CALC.'!F624</f>
        <v>2</v>
      </c>
      <c r="G152" s="377">
        <v>477.9</v>
      </c>
      <c r="H152" s="171">
        <f t="shared" si="25"/>
        <v>552.30999999999995</v>
      </c>
      <c r="I152" s="231">
        <f t="shared" si="24"/>
        <v>1104.6199999999999</v>
      </c>
      <c r="J152" s="274"/>
      <c r="L152" s="166"/>
      <c r="O152" s="154"/>
    </row>
    <row r="153" spans="1:15" ht="38.25" customHeight="1" x14ac:dyDescent="0.25">
      <c r="A153" s="263" t="s">
        <v>914</v>
      </c>
      <c r="B153" s="258">
        <v>170546</v>
      </c>
      <c r="C153" s="258" t="s">
        <v>196</v>
      </c>
      <c r="D153" s="163" t="s">
        <v>595</v>
      </c>
      <c r="E153" s="258" t="s">
        <v>110</v>
      </c>
      <c r="F153" s="164">
        <f>'MEMÓRIA DE CALC.'!F625</f>
        <v>1</v>
      </c>
      <c r="G153" s="377">
        <v>364.58</v>
      </c>
      <c r="H153" s="171">
        <f t="shared" si="25"/>
        <v>421.35</v>
      </c>
      <c r="I153" s="231">
        <f t="shared" si="24"/>
        <v>421.35</v>
      </c>
      <c r="J153" s="274"/>
      <c r="L153" s="166"/>
      <c r="O153" s="154"/>
    </row>
    <row r="154" spans="1:15" ht="36.75" customHeight="1" x14ac:dyDescent="0.25">
      <c r="A154" s="263" t="s">
        <v>915</v>
      </c>
      <c r="B154" s="258">
        <v>170357</v>
      </c>
      <c r="C154" s="258" t="s">
        <v>196</v>
      </c>
      <c r="D154" s="163" t="s">
        <v>596</v>
      </c>
      <c r="E154" s="258" t="s">
        <v>110</v>
      </c>
      <c r="F154" s="164">
        <f>'MEMÓRIA DE CALC.'!F626</f>
        <v>1</v>
      </c>
      <c r="G154" s="377">
        <v>1017.84</v>
      </c>
      <c r="H154" s="171">
        <f t="shared" si="25"/>
        <v>1176.32</v>
      </c>
      <c r="I154" s="231">
        <f t="shared" si="24"/>
        <v>1176.32</v>
      </c>
      <c r="J154" s="274"/>
      <c r="L154" s="166"/>
      <c r="O154" s="154"/>
    </row>
    <row r="155" spans="1:15" ht="19.5" customHeight="1" x14ac:dyDescent="0.25">
      <c r="A155" s="263" t="s">
        <v>916</v>
      </c>
      <c r="B155" s="258">
        <v>180809</v>
      </c>
      <c r="C155" s="258" t="s">
        <v>196</v>
      </c>
      <c r="D155" s="163" t="s">
        <v>597</v>
      </c>
      <c r="E155" s="258" t="s">
        <v>110</v>
      </c>
      <c r="F155" s="164">
        <f>'MEMÓRIA DE CALC.'!F627</f>
        <v>2</v>
      </c>
      <c r="G155" s="377">
        <v>97.77</v>
      </c>
      <c r="H155" s="171">
        <f t="shared" si="25"/>
        <v>112.99</v>
      </c>
      <c r="I155" s="231">
        <f t="shared" si="24"/>
        <v>225.98</v>
      </c>
      <c r="J155" s="274"/>
      <c r="L155" s="166"/>
      <c r="O155" s="154"/>
    </row>
    <row r="156" spans="1:15" ht="87.75" customHeight="1" x14ac:dyDescent="0.25">
      <c r="A156" s="263" t="s">
        <v>917</v>
      </c>
      <c r="B156" s="258">
        <v>170545</v>
      </c>
      <c r="C156" s="258" t="s">
        <v>196</v>
      </c>
      <c r="D156" s="163" t="s">
        <v>598</v>
      </c>
      <c r="E156" s="258" t="s">
        <v>21</v>
      </c>
      <c r="F156" s="164">
        <f>'MEMÓRIA DE CALC.'!F628</f>
        <v>1.42</v>
      </c>
      <c r="G156" s="377">
        <v>1329</v>
      </c>
      <c r="H156" s="171">
        <f t="shared" si="25"/>
        <v>1535.93</v>
      </c>
      <c r="I156" s="231">
        <f t="shared" si="24"/>
        <v>2181.02</v>
      </c>
      <c r="J156" s="274"/>
      <c r="L156" s="166"/>
      <c r="O156" s="154"/>
    </row>
    <row r="157" spans="1:15" ht="66" customHeight="1" x14ac:dyDescent="0.25">
      <c r="A157" s="263" t="s">
        <v>918</v>
      </c>
      <c r="B157" s="258">
        <v>170510</v>
      </c>
      <c r="C157" s="258" t="s">
        <v>196</v>
      </c>
      <c r="D157" s="163" t="s">
        <v>599</v>
      </c>
      <c r="E157" s="258" t="s">
        <v>110</v>
      </c>
      <c r="F157" s="164">
        <f>'MEMÓRIA DE CALC.'!F629</f>
        <v>1</v>
      </c>
      <c r="G157" s="377">
        <v>4586.3900000000003</v>
      </c>
      <c r="H157" s="171">
        <f t="shared" si="25"/>
        <v>5300.49</v>
      </c>
      <c r="I157" s="231">
        <f t="shared" si="24"/>
        <v>5300.49</v>
      </c>
      <c r="J157" s="274"/>
      <c r="L157" s="166"/>
      <c r="O157" s="154"/>
    </row>
    <row r="158" spans="1:15" ht="39.75" customHeight="1" x14ac:dyDescent="0.25">
      <c r="A158" s="263" t="s">
        <v>919</v>
      </c>
      <c r="B158" s="258">
        <v>170315</v>
      </c>
      <c r="C158" s="258" t="s">
        <v>196</v>
      </c>
      <c r="D158" s="163" t="s">
        <v>603</v>
      </c>
      <c r="E158" s="258" t="s">
        <v>110</v>
      </c>
      <c r="F158" s="164">
        <f>'MEMÓRIA DE CALC.'!F630</f>
        <v>2</v>
      </c>
      <c r="G158" s="377">
        <v>231.77</v>
      </c>
      <c r="H158" s="171">
        <f t="shared" si="25"/>
        <v>267.86</v>
      </c>
      <c r="I158" s="231">
        <f t="shared" si="24"/>
        <v>535.72</v>
      </c>
      <c r="J158" s="274"/>
      <c r="L158" s="166"/>
      <c r="O158" s="154"/>
    </row>
    <row r="159" spans="1:15" ht="49.5" customHeight="1" x14ac:dyDescent="0.25">
      <c r="A159" s="263" t="s">
        <v>920</v>
      </c>
      <c r="B159" s="258">
        <v>170304</v>
      </c>
      <c r="C159" s="258" t="s">
        <v>196</v>
      </c>
      <c r="D159" s="163" t="s">
        <v>600</v>
      </c>
      <c r="E159" s="258" t="s">
        <v>110</v>
      </c>
      <c r="F159" s="164">
        <f>'MEMÓRIA DE CALC.'!F631</f>
        <v>11</v>
      </c>
      <c r="G159" s="377">
        <v>196.09</v>
      </c>
      <c r="H159" s="171">
        <f t="shared" si="25"/>
        <v>226.62</v>
      </c>
      <c r="I159" s="231">
        <f t="shared" si="24"/>
        <v>2492.8200000000002</v>
      </c>
      <c r="J159" s="274"/>
      <c r="L159" s="166"/>
      <c r="O159" s="154"/>
    </row>
    <row r="160" spans="1:15" ht="40.5" customHeight="1" x14ac:dyDescent="0.25">
      <c r="A160" s="263" t="s">
        <v>921</v>
      </c>
      <c r="B160" s="258">
        <v>170313</v>
      </c>
      <c r="C160" s="258" t="s">
        <v>196</v>
      </c>
      <c r="D160" s="163" t="s">
        <v>602</v>
      </c>
      <c r="E160" s="258" t="s">
        <v>110</v>
      </c>
      <c r="F160" s="164">
        <f>'MEMÓRIA DE CALC.'!F632</f>
        <v>2</v>
      </c>
      <c r="G160" s="377">
        <v>138.80000000000001</v>
      </c>
      <c r="H160" s="171">
        <f t="shared" si="25"/>
        <v>160.41</v>
      </c>
      <c r="I160" s="231">
        <f t="shared" si="24"/>
        <v>320.82</v>
      </c>
      <c r="J160" s="274"/>
      <c r="L160" s="166"/>
      <c r="O160" s="154"/>
    </row>
    <row r="161" spans="1:15" ht="40.5" customHeight="1" x14ac:dyDescent="0.25">
      <c r="A161" s="263" t="s">
        <v>922</v>
      </c>
      <c r="B161" s="258">
        <v>170309</v>
      </c>
      <c r="C161" s="258" t="s">
        <v>196</v>
      </c>
      <c r="D161" s="163" t="s">
        <v>601</v>
      </c>
      <c r="E161" s="258" t="s">
        <v>110</v>
      </c>
      <c r="F161" s="164">
        <f>'MEMÓRIA DE CALC.'!F633</f>
        <v>4</v>
      </c>
      <c r="G161" s="377">
        <v>108.2</v>
      </c>
      <c r="H161" s="171">
        <f t="shared" si="25"/>
        <v>125.05</v>
      </c>
      <c r="I161" s="231">
        <f t="shared" si="24"/>
        <v>500.2</v>
      </c>
      <c r="J161" s="274"/>
      <c r="L161" s="166"/>
      <c r="O161" s="154"/>
    </row>
    <row r="162" spans="1:15" ht="36.75" customHeight="1" x14ac:dyDescent="0.25">
      <c r="A162" s="263" t="s">
        <v>923</v>
      </c>
      <c r="B162" s="258">
        <v>95544</v>
      </c>
      <c r="C162" s="258" t="s">
        <v>160</v>
      </c>
      <c r="D162" s="163" t="s">
        <v>604</v>
      </c>
      <c r="E162" s="258" t="s">
        <v>110</v>
      </c>
      <c r="F162" s="164">
        <f>'MEMÓRIA DE CALC.'!F634</f>
        <v>6</v>
      </c>
      <c r="G162" s="377">
        <v>39.93</v>
      </c>
      <c r="H162" s="171">
        <f t="shared" si="25"/>
        <v>46.15</v>
      </c>
      <c r="I162" s="231">
        <f t="shared" si="24"/>
        <v>276.89999999999998</v>
      </c>
      <c r="J162" s="274"/>
      <c r="L162" s="166"/>
      <c r="O162" s="154"/>
    </row>
    <row r="163" spans="1:15" ht="45" x14ac:dyDescent="0.25">
      <c r="A163" s="263" t="s">
        <v>924</v>
      </c>
      <c r="B163" s="258">
        <v>50205</v>
      </c>
      <c r="C163" s="258" t="s">
        <v>196</v>
      </c>
      <c r="D163" s="163" t="s">
        <v>605</v>
      </c>
      <c r="E163" s="258" t="s">
        <v>15</v>
      </c>
      <c r="F163" s="164">
        <f>'MEMÓRIA DE CALC.'!F635</f>
        <v>17.420000000000002</v>
      </c>
      <c r="G163" s="377">
        <v>437.56</v>
      </c>
      <c r="H163" s="171">
        <f t="shared" si="25"/>
        <v>505.69</v>
      </c>
      <c r="I163" s="231">
        <f t="shared" si="24"/>
        <v>8809.1200000000008</v>
      </c>
      <c r="J163" s="274"/>
      <c r="L163" s="166"/>
      <c r="O163" s="154"/>
    </row>
    <row r="164" spans="1:15" ht="40.5" customHeight="1" x14ac:dyDescent="0.25">
      <c r="A164" s="263" t="s">
        <v>925</v>
      </c>
      <c r="B164" s="466" t="s">
        <v>497</v>
      </c>
      <c r="C164" s="467"/>
      <c r="D164" s="191" t="s">
        <v>730</v>
      </c>
      <c r="E164" s="258" t="s">
        <v>110</v>
      </c>
      <c r="F164" s="164">
        <f>'MEMÓRIA DE CALC.'!F636</f>
        <v>2</v>
      </c>
      <c r="G164" s="377">
        <f>'COMP. 04'!F20</f>
        <v>1589.8466666666668</v>
      </c>
      <c r="H164" s="171">
        <f t="shared" si="25"/>
        <v>1837.39</v>
      </c>
      <c r="I164" s="231">
        <f t="shared" si="24"/>
        <v>3674.78</v>
      </c>
      <c r="J164" s="274"/>
      <c r="L164" s="143"/>
      <c r="O164" s="154"/>
    </row>
    <row r="165" spans="1:15" ht="24" customHeight="1" x14ac:dyDescent="0.25">
      <c r="A165" s="263" t="s">
        <v>926</v>
      </c>
      <c r="B165" s="466" t="s">
        <v>498</v>
      </c>
      <c r="C165" s="467"/>
      <c r="D165" s="191" t="s">
        <v>731</v>
      </c>
      <c r="E165" s="258" t="s">
        <v>110</v>
      </c>
      <c r="F165" s="164">
        <f>'MEMÓRIA DE CALC.'!F637</f>
        <v>2</v>
      </c>
      <c r="G165" s="377">
        <f>'COMP. 05'!F20</f>
        <v>117.71000000000001</v>
      </c>
      <c r="H165" s="171">
        <f t="shared" si="25"/>
        <v>136.04</v>
      </c>
      <c r="I165" s="231">
        <f t="shared" si="24"/>
        <v>272.08</v>
      </c>
      <c r="J165" s="274"/>
      <c r="L165" s="143"/>
      <c r="O165" s="154"/>
    </row>
    <row r="166" spans="1:15" ht="15.75" x14ac:dyDescent="0.25">
      <c r="A166" s="481" t="s">
        <v>1021</v>
      </c>
      <c r="B166" s="482"/>
      <c r="C166" s="482"/>
      <c r="D166" s="482"/>
      <c r="E166" s="482"/>
      <c r="F166" s="482"/>
      <c r="G166" s="482"/>
      <c r="H166" s="483"/>
      <c r="I166" s="201">
        <f>SUM(I140:I165)</f>
        <v>67051.16</v>
      </c>
      <c r="J166" s="274"/>
      <c r="L166" s="166"/>
      <c r="O166" s="154"/>
    </row>
    <row r="167" spans="1:15" s="152" customFormat="1" ht="15.75" x14ac:dyDescent="0.25">
      <c r="A167" s="158" t="s">
        <v>927</v>
      </c>
      <c r="B167" s="167"/>
      <c r="C167" s="167"/>
      <c r="D167" s="468" t="s">
        <v>570</v>
      </c>
      <c r="E167" s="469"/>
      <c r="F167" s="469"/>
      <c r="G167" s="469"/>
      <c r="H167" s="469"/>
      <c r="I167" s="470"/>
      <c r="L167" s="153"/>
      <c r="O167" s="165"/>
    </row>
    <row r="168" spans="1:15" ht="38.25" customHeight="1" x14ac:dyDescent="0.25">
      <c r="A168" s="162" t="s">
        <v>928</v>
      </c>
      <c r="B168" s="258">
        <v>150629</v>
      </c>
      <c r="C168" s="258" t="s">
        <v>196</v>
      </c>
      <c r="D168" s="163" t="s">
        <v>569</v>
      </c>
      <c r="E168" s="258" t="s">
        <v>110</v>
      </c>
      <c r="F168" s="164">
        <f>'MEMÓRIA DE CALC.'!F640</f>
        <v>57</v>
      </c>
      <c r="G168" s="377">
        <v>13.41</v>
      </c>
      <c r="H168" s="171">
        <f>ROUND(G168+(G168*$H$5),2)</f>
        <v>17.55</v>
      </c>
      <c r="I168" s="231">
        <f t="shared" ref="I168:I188" si="26">ROUND(H168*F168,2)</f>
        <v>1000.35</v>
      </c>
      <c r="J168" s="274"/>
      <c r="L168" s="166"/>
      <c r="O168" s="154"/>
    </row>
    <row r="169" spans="1:15" ht="39.75" customHeight="1" x14ac:dyDescent="0.25">
      <c r="A169" s="162" t="s">
        <v>929</v>
      </c>
      <c r="B169" s="258">
        <v>150632</v>
      </c>
      <c r="C169" s="258" t="s">
        <v>196</v>
      </c>
      <c r="D169" s="163" t="s">
        <v>561</v>
      </c>
      <c r="E169" s="258" t="s">
        <v>110</v>
      </c>
      <c r="F169" s="164">
        <f>'MEMÓRIA DE CALC.'!F641</f>
        <v>4</v>
      </c>
      <c r="G169" s="377">
        <v>76.650000000000006</v>
      </c>
      <c r="H169" s="171">
        <f t="shared" ref="H169:H188" si="27">ROUND(G169+(G169*$H$5),2)</f>
        <v>100.33</v>
      </c>
      <c r="I169" s="231">
        <f t="shared" si="26"/>
        <v>401.32</v>
      </c>
      <c r="J169" s="274"/>
      <c r="L169" s="166"/>
      <c r="O169" s="154"/>
    </row>
    <row r="170" spans="1:15" ht="39" customHeight="1" x14ac:dyDescent="0.25">
      <c r="A170" s="162" t="s">
        <v>930</v>
      </c>
      <c r="B170" s="258">
        <v>150633</v>
      </c>
      <c r="C170" s="258" t="s">
        <v>196</v>
      </c>
      <c r="D170" s="163" t="s">
        <v>646</v>
      </c>
      <c r="E170" s="258" t="s">
        <v>110</v>
      </c>
      <c r="F170" s="164">
        <f>'MEMÓRIA DE CALC.'!F642</f>
        <v>5</v>
      </c>
      <c r="G170" s="377">
        <v>106.33</v>
      </c>
      <c r="H170" s="171">
        <f t="shared" si="27"/>
        <v>139.19</v>
      </c>
      <c r="I170" s="231">
        <f t="shared" si="26"/>
        <v>695.95</v>
      </c>
      <c r="J170" s="274"/>
      <c r="L170" s="166"/>
      <c r="O170" s="154"/>
    </row>
    <row r="171" spans="1:15" ht="91.5" customHeight="1" x14ac:dyDescent="0.25">
      <c r="A171" s="162" t="s">
        <v>931</v>
      </c>
      <c r="B171" s="258">
        <v>151003</v>
      </c>
      <c r="C171" s="258" t="s">
        <v>196</v>
      </c>
      <c r="D171" s="163" t="s">
        <v>560</v>
      </c>
      <c r="E171" s="258" t="s">
        <v>110</v>
      </c>
      <c r="F171" s="164">
        <f>'MEMÓRIA DE CALC.'!F643</f>
        <v>13</v>
      </c>
      <c r="G171" s="377">
        <v>128.63999999999999</v>
      </c>
      <c r="H171" s="171">
        <f t="shared" si="27"/>
        <v>168.39</v>
      </c>
      <c r="I171" s="231">
        <f t="shared" si="26"/>
        <v>2189.0700000000002</v>
      </c>
      <c r="J171" s="274"/>
      <c r="L171" s="166"/>
      <c r="O171" s="154"/>
    </row>
    <row r="172" spans="1:15" ht="44.25" customHeight="1" x14ac:dyDescent="0.25">
      <c r="A172" s="162" t="s">
        <v>932</v>
      </c>
      <c r="B172" s="258">
        <v>151132</v>
      </c>
      <c r="C172" s="258" t="s">
        <v>196</v>
      </c>
      <c r="D172" s="163" t="s">
        <v>565</v>
      </c>
      <c r="E172" s="258" t="s">
        <v>21</v>
      </c>
      <c r="F172" s="164">
        <f>'MEMÓRIA DE CALC.'!F644</f>
        <v>1004.1</v>
      </c>
      <c r="G172" s="377">
        <v>9.2799999999999994</v>
      </c>
      <c r="H172" s="171">
        <f t="shared" si="27"/>
        <v>12.15</v>
      </c>
      <c r="I172" s="231">
        <f t="shared" si="26"/>
        <v>12199.82</v>
      </c>
      <c r="J172" s="274"/>
      <c r="L172" s="166"/>
      <c r="O172" s="154"/>
    </row>
    <row r="173" spans="1:15" ht="43.5" customHeight="1" x14ac:dyDescent="0.25">
      <c r="A173" s="162" t="s">
        <v>933</v>
      </c>
      <c r="B173" s="258">
        <v>151133</v>
      </c>
      <c r="C173" s="258" t="s">
        <v>196</v>
      </c>
      <c r="D173" s="163" t="s">
        <v>562</v>
      </c>
      <c r="E173" s="258" t="s">
        <v>21</v>
      </c>
      <c r="F173" s="164">
        <f>'MEMÓRIA DE CALC.'!F645</f>
        <v>13.4</v>
      </c>
      <c r="G173" s="377">
        <v>10.15</v>
      </c>
      <c r="H173" s="171">
        <f t="shared" si="27"/>
        <v>13.29</v>
      </c>
      <c r="I173" s="231">
        <f t="shared" si="26"/>
        <v>178.09</v>
      </c>
      <c r="J173" s="274"/>
      <c r="L173" s="166"/>
      <c r="O173" s="154"/>
    </row>
    <row r="174" spans="1:15" ht="44.25" customHeight="1" x14ac:dyDescent="0.25">
      <c r="A174" s="162" t="s">
        <v>934</v>
      </c>
      <c r="B174" s="258">
        <v>151138</v>
      </c>
      <c r="C174" s="258" t="s">
        <v>196</v>
      </c>
      <c r="D174" s="163" t="s">
        <v>563</v>
      </c>
      <c r="E174" s="258" t="s">
        <v>21</v>
      </c>
      <c r="F174" s="164">
        <f>'MEMÓRIA DE CALC.'!F646</f>
        <v>6</v>
      </c>
      <c r="G174" s="377">
        <v>21.24</v>
      </c>
      <c r="H174" s="171">
        <f t="shared" si="27"/>
        <v>27.8</v>
      </c>
      <c r="I174" s="231">
        <f t="shared" si="26"/>
        <v>166.8</v>
      </c>
      <c r="J174" s="274"/>
      <c r="L174" s="166"/>
      <c r="O174" s="154"/>
    </row>
    <row r="175" spans="1:15" ht="39" customHeight="1" x14ac:dyDescent="0.25">
      <c r="A175" s="162" t="s">
        <v>935</v>
      </c>
      <c r="B175" s="258">
        <v>151140</v>
      </c>
      <c r="C175" s="258" t="s">
        <v>196</v>
      </c>
      <c r="D175" s="163" t="s">
        <v>564</v>
      </c>
      <c r="E175" s="258" t="s">
        <v>21</v>
      </c>
      <c r="F175" s="164">
        <f>'MEMÓRIA DE CALC.'!F647</f>
        <v>42.8</v>
      </c>
      <c r="G175" s="377">
        <v>40.89</v>
      </c>
      <c r="H175" s="171">
        <f t="shared" si="27"/>
        <v>53.53</v>
      </c>
      <c r="I175" s="231">
        <f t="shared" si="26"/>
        <v>2291.08</v>
      </c>
      <c r="J175" s="274"/>
      <c r="L175" s="166"/>
      <c r="O175" s="154"/>
    </row>
    <row r="176" spans="1:15" ht="67.5" customHeight="1" x14ac:dyDescent="0.25">
      <c r="A176" s="162" t="s">
        <v>936</v>
      </c>
      <c r="B176" s="258">
        <v>151301</v>
      </c>
      <c r="C176" s="258" t="s">
        <v>196</v>
      </c>
      <c r="D176" s="163" t="s">
        <v>741</v>
      </c>
      <c r="E176" s="258" t="s">
        <v>110</v>
      </c>
      <c r="F176" s="164">
        <f>'MEMÓRIA DE CALC.'!F648</f>
        <v>32</v>
      </c>
      <c r="G176" s="377">
        <v>21.27</v>
      </c>
      <c r="H176" s="171">
        <f t="shared" si="27"/>
        <v>27.84</v>
      </c>
      <c r="I176" s="231">
        <f t="shared" si="26"/>
        <v>890.88</v>
      </c>
      <c r="J176" s="274"/>
      <c r="K176" s="241"/>
      <c r="L176" s="166"/>
      <c r="O176" s="154"/>
    </row>
    <row r="177" spans="1:15" ht="51" customHeight="1" x14ac:dyDescent="0.25">
      <c r="A177" s="162" t="s">
        <v>937</v>
      </c>
      <c r="B177" s="258">
        <v>151304</v>
      </c>
      <c r="C177" s="258" t="s">
        <v>196</v>
      </c>
      <c r="D177" s="163" t="s">
        <v>740</v>
      </c>
      <c r="E177" s="258" t="s">
        <v>110</v>
      </c>
      <c r="F177" s="164">
        <f>'MEMÓRIA DE CALC.'!F649</f>
        <v>1</v>
      </c>
      <c r="G177" s="377">
        <v>21.27</v>
      </c>
      <c r="H177" s="171">
        <f t="shared" si="27"/>
        <v>27.84</v>
      </c>
      <c r="I177" s="231">
        <f t="shared" si="26"/>
        <v>27.84</v>
      </c>
      <c r="J177" s="274"/>
      <c r="L177" s="166"/>
      <c r="O177" s="154"/>
    </row>
    <row r="178" spans="1:15" ht="51" customHeight="1" x14ac:dyDescent="0.25">
      <c r="A178" s="162" t="s">
        <v>938</v>
      </c>
      <c r="B178" s="258">
        <v>151306</v>
      </c>
      <c r="C178" s="258" t="s">
        <v>196</v>
      </c>
      <c r="D178" s="163" t="s">
        <v>566</v>
      </c>
      <c r="E178" s="258" t="s">
        <v>110</v>
      </c>
      <c r="F178" s="164">
        <f>'MEMÓRIA DE CALC.'!F650</f>
        <v>6</v>
      </c>
      <c r="G178" s="377">
        <v>63.19</v>
      </c>
      <c r="H178" s="171">
        <f t="shared" si="27"/>
        <v>82.72</v>
      </c>
      <c r="I178" s="231">
        <f t="shared" si="26"/>
        <v>496.32</v>
      </c>
      <c r="J178" s="274"/>
      <c r="L178" s="166"/>
      <c r="O178" s="154"/>
    </row>
    <row r="179" spans="1:15" ht="54" customHeight="1" x14ac:dyDescent="0.25">
      <c r="A179" s="162" t="s">
        <v>939</v>
      </c>
      <c r="B179" s="258">
        <v>151321</v>
      </c>
      <c r="C179" s="258" t="s">
        <v>196</v>
      </c>
      <c r="D179" s="163" t="s">
        <v>645</v>
      </c>
      <c r="E179" s="258" t="s">
        <v>110</v>
      </c>
      <c r="F179" s="164">
        <f>'MEMÓRIA DE CALC.'!F651</f>
        <v>3</v>
      </c>
      <c r="G179" s="377">
        <v>63.19</v>
      </c>
      <c r="H179" s="171">
        <f t="shared" si="27"/>
        <v>82.72</v>
      </c>
      <c r="I179" s="231">
        <f t="shared" si="26"/>
        <v>248.16</v>
      </c>
      <c r="J179" s="274"/>
      <c r="L179" s="166"/>
      <c r="O179" s="154"/>
    </row>
    <row r="180" spans="1:15" ht="60" x14ac:dyDescent="0.25">
      <c r="A180" s="162" t="s">
        <v>940</v>
      </c>
      <c r="B180" s="258">
        <v>151334</v>
      </c>
      <c r="C180" s="258" t="s">
        <v>196</v>
      </c>
      <c r="D180" s="163" t="s">
        <v>742</v>
      </c>
      <c r="E180" s="258" t="s">
        <v>110</v>
      </c>
      <c r="F180" s="164">
        <f>'MEMÓRIA DE CALC.'!F652</f>
        <v>2</v>
      </c>
      <c r="G180" s="377">
        <v>584.61</v>
      </c>
      <c r="H180" s="171">
        <f t="shared" si="27"/>
        <v>765.25</v>
      </c>
      <c r="I180" s="231">
        <f t="shared" si="26"/>
        <v>1530.5</v>
      </c>
      <c r="J180" s="274"/>
      <c r="L180" s="166"/>
      <c r="O180" s="154"/>
    </row>
    <row r="181" spans="1:15" ht="51.75" customHeight="1" x14ac:dyDescent="0.25">
      <c r="A181" s="162" t="s">
        <v>941</v>
      </c>
      <c r="B181" s="258">
        <v>151337</v>
      </c>
      <c r="C181" s="258" t="s">
        <v>196</v>
      </c>
      <c r="D181" s="163" t="s">
        <v>567</v>
      </c>
      <c r="E181" s="258" t="s">
        <v>110</v>
      </c>
      <c r="F181" s="164">
        <f>'MEMÓRIA DE CALC.'!F653</f>
        <v>4</v>
      </c>
      <c r="G181" s="377">
        <v>166.21</v>
      </c>
      <c r="H181" s="171">
        <f t="shared" si="27"/>
        <v>217.57</v>
      </c>
      <c r="I181" s="231">
        <f t="shared" si="26"/>
        <v>870.28</v>
      </c>
      <c r="J181" s="274"/>
      <c r="L181" s="143"/>
    </row>
    <row r="182" spans="1:15" ht="33.75" customHeight="1" x14ac:dyDescent="0.25">
      <c r="A182" s="162" t="s">
        <v>942</v>
      </c>
      <c r="B182" s="258">
        <v>151350</v>
      </c>
      <c r="C182" s="258" t="s">
        <v>196</v>
      </c>
      <c r="D182" s="163" t="s">
        <v>568</v>
      </c>
      <c r="E182" s="258" t="s">
        <v>110</v>
      </c>
      <c r="F182" s="164">
        <f>'MEMÓRIA DE CALC.'!F654</f>
        <v>6</v>
      </c>
      <c r="G182" s="377">
        <v>107.72</v>
      </c>
      <c r="H182" s="171">
        <f t="shared" si="27"/>
        <v>141.01</v>
      </c>
      <c r="I182" s="231">
        <f t="shared" si="26"/>
        <v>846.06</v>
      </c>
      <c r="J182" s="274"/>
      <c r="L182" s="166"/>
      <c r="O182" s="154"/>
    </row>
    <row r="183" spans="1:15" ht="45" x14ac:dyDescent="0.25">
      <c r="A183" s="162" t="s">
        <v>943</v>
      </c>
      <c r="B183" s="258">
        <v>91924</v>
      </c>
      <c r="C183" s="258" t="s">
        <v>160</v>
      </c>
      <c r="D183" s="163" t="s">
        <v>793</v>
      </c>
      <c r="E183" s="258" t="s">
        <v>21</v>
      </c>
      <c r="F183" s="164">
        <f>'MEMÓRIA DE CALC.'!F655</f>
        <v>1407.1</v>
      </c>
      <c r="G183" s="377">
        <v>2.92</v>
      </c>
      <c r="H183" s="171">
        <f t="shared" si="27"/>
        <v>3.82</v>
      </c>
      <c r="I183" s="231">
        <f t="shared" si="26"/>
        <v>5375.12</v>
      </c>
      <c r="J183" s="274"/>
      <c r="L183" s="166"/>
      <c r="O183" s="154"/>
    </row>
    <row r="184" spans="1:15" ht="45" x14ac:dyDescent="0.25">
      <c r="A184" s="162" t="s">
        <v>944</v>
      </c>
      <c r="B184" s="258">
        <v>91926</v>
      </c>
      <c r="C184" s="258" t="s">
        <v>160</v>
      </c>
      <c r="D184" s="163" t="s">
        <v>794</v>
      </c>
      <c r="E184" s="258" t="s">
        <v>21</v>
      </c>
      <c r="F184" s="164">
        <f>'MEMÓRIA DE CALC.'!F656</f>
        <v>1251.3</v>
      </c>
      <c r="G184" s="377">
        <v>4.17</v>
      </c>
      <c r="H184" s="171">
        <f t="shared" si="27"/>
        <v>5.46</v>
      </c>
      <c r="I184" s="231">
        <f t="shared" si="26"/>
        <v>6832.1</v>
      </c>
      <c r="J184" s="274"/>
      <c r="L184" s="166"/>
      <c r="O184" s="154"/>
    </row>
    <row r="185" spans="1:15" ht="45" x14ac:dyDescent="0.25">
      <c r="A185" s="162" t="s">
        <v>945</v>
      </c>
      <c r="B185" s="258">
        <v>91928</v>
      </c>
      <c r="C185" s="258" t="s">
        <v>160</v>
      </c>
      <c r="D185" s="163" t="s">
        <v>795</v>
      </c>
      <c r="E185" s="258" t="s">
        <v>21</v>
      </c>
      <c r="F185" s="164">
        <f>'MEMÓRIA DE CALC.'!F657</f>
        <v>1269.8</v>
      </c>
      <c r="G185" s="377">
        <v>6.38</v>
      </c>
      <c r="H185" s="171">
        <f t="shared" si="27"/>
        <v>8.35</v>
      </c>
      <c r="I185" s="231">
        <f t="shared" si="26"/>
        <v>10602.83</v>
      </c>
      <c r="J185" s="274"/>
      <c r="L185" s="166"/>
      <c r="O185" s="154"/>
    </row>
    <row r="186" spans="1:15" ht="45" x14ac:dyDescent="0.25">
      <c r="A186" s="162" t="s">
        <v>946</v>
      </c>
      <c r="B186" s="258">
        <v>92979</v>
      </c>
      <c r="C186" s="258" t="s">
        <v>160</v>
      </c>
      <c r="D186" s="163" t="s">
        <v>796</v>
      </c>
      <c r="E186" s="258" t="s">
        <v>21</v>
      </c>
      <c r="F186" s="164">
        <f>'MEMÓRIA DE CALC.'!F658</f>
        <v>124.4</v>
      </c>
      <c r="G186" s="377">
        <v>10.34</v>
      </c>
      <c r="H186" s="171">
        <f t="shared" si="27"/>
        <v>13.54</v>
      </c>
      <c r="I186" s="231">
        <f t="shared" si="26"/>
        <v>1684.38</v>
      </c>
      <c r="J186" s="274"/>
      <c r="L186" s="166"/>
      <c r="O186" s="154"/>
    </row>
    <row r="187" spans="1:15" ht="60" x14ac:dyDescent="0.25">
      <c r="A187" s="162" t="s">
        <v>947</v>
      </c>
      <c r="B187" s="258">
        <v>92986</v>
      </c>
      <c r="C187" s="258" t="s">
        <v>160</v>
      </c>
      <c r="D187" s="163" t="s">
        <v>797</v>
      </c>
      <c r="E187" s="258" t="s">
        <v>21</v>
      </c>
      <c r="F187" s="164">
        <f>'MEMÓRIA DE CALC.'!F659</f>
        <v>42.8</v>
      </c>
      <c r="G187" s="377">
        <v>36.17</v>
      </c>
      <c r="H187" s="171">
        <f t="shared" si="27"/>
        <v>47.35</v>
      </c>
      <c r="I187" s="231">
        <f t="shared" si="26"/>
        <v>2026.58</v>
      </c>
      <c r="J187" s="274"/>
      <c r="L187" s="166"/>
      <c r="O187" s="154"/>
    </row>
    <row r="188" spans="1:15" ht="60" x14ac:dyDescent="0.25">
      <c r="A188" s="162" t="s">
        <v>948</v>
      </c>
      <c r="B188" s="258">
        <v>92990</v>
      </c>
      <c r="C188" s="258" t="s">
        <v>160</v>
      </c>
      <c r="D188" s="163" t="s">
        <v>798</v>
      </c>
      <c r="E188" s="258" t="s">
        <v>21</v>
      </c>
      <c r="F188" s="164">
        <f>'MEMÓRIA DE CALC.'!F660</f>
        <v>163.19999999999999</v>
      </c>
      <c r="G188" s="377">
        <v>72.39</v>
      </c>
      <c r="H188" s="171">
        <f t="shared" si="27"/>
        <v>94.76</v>
      </c>
      <c r="I188" s="231">
        <f t="shared" si="26"/>
        <v>15464.83</v>
      </c>
      <c r="J188" s="274"/>
      <c r="L188" s="166"/>
      <c r="O188" s="154"/>
    </row>
    <row r="189" spans="1:15" ht="15.75" x14ac:dyDescent="0.25">
      <c r="A189" s="481" t="s">
        <v>1022</v>
      </c>
      <c r="B189" s="482"/>
      <c r="C189" s="482"/>
      <c r="D189" s="482"/>
      <c r="E189" s="482"/>
      <c r="F189" s="482"/>
      <c r="G189" s="482"/>
      <c r="H189" s="483"/>
      <c r="I189" s="202">
        <f>SUM(I168:I188)</f>
        <v>66018.36</v>
      </c>
      <c r="J189" s="274"/>
      <c r="L189" s="166"/>
      <c r="O189" s="154"/>
    </row>
    <row r="190" spans="1:15" s="152" customFormat="1" ht="15.75" x14ac:dyDescent="0.25">
      <c r="A190" s="158" t="s">
        <v>949</v>
      </c>
      <c r="B190" s="167"/>
      <c r="C190" s="167"/>
      <c r="D190" s="468" t="s">
        <v>171</v>
      </c>
      <c r="E190" s="469"/>
      <c r="F190" s="469"/>
      <c r="G190" s="469"/>
      <c r="H190" s="469"/>
      <c r="I190" s="470"/>
      <c r="L190" s="153"/>
      <c r="O190" s="165"/>
    </row>
    <row r="191" spans="1:15" ht="45.75" customHeight="1" x14ac:dyDescent="0.25">
      <c r="A191" s="162" t="s">
        <v>950</v>
      </c>
      <c r="B191" s="258">
        <v>92000</v>
      </c>
      <c r="C191" s="258" t="s">
        <v>160</v>
      </c>
      <c r="D191" s="163" t="s">
        <v>799</v>
      </c>
      <c r="E191" s="258" t="s">
        <v>110</v>
      </c>
      <c r="F191" s="164">
        <f>'MEMÓRIA DE CALC.'!F663</f>
        <v>49</v>
      </c>
      <c r="G191" s="377">
        <v>30.73</v>
      </c>
      <c r="H191" s="171">
        <f t="shared" ref="H191:H204" si="28">ROUND(G191+(G191*$H$5),2)</f>
        <v>40.229999999999997</v>
      </c>
      <c r="I191" s="231">
        <f t="shared" ref="I191:I210" si="29">ROUND(H191*F191,2)</f>
        <v>1971.27</v>
      </c>
      <c r="J191" s="274"/>
      <c r="L191" s="166"/>
      <c r="O191" s="154"/>
    </row>
    <row r="192" spans="1:15" ht="45" x14ac:dyDescent="0.25">
      <c r="A192" s="162" t="s">
        <v>951</v>
      </c>
      <c r="B192" s="258">
        <v>92001</v>
      </c>
      <c r="C192" s="258" t="s">
        <v>160</v>
      </c>
      <c r="D192" s="163" t="s">
        <v>1041</v>
      </c>
      <c r="E192" s="258" t="s">
        <v>110</v>
      </c>
      <c r="F192" s="164">
        <f>'MEMÓRIA DE CALC.'!F664</f>
        <v>1</v>
      </c>
      <c r="G192" s="377">
        <v>33.229999999999997</v>
      </c>
      <c r="H192" s="171">
        <f t="shared" si="28"/>
        <v>43.5</v>
      </c>
      <c r="I192" s="231">
        <f t="shared" si="29"/>
        <v>43.5</v>
      </c>
      <c r="J192" s="274"/>
      <c r="L192" s="166"/>
      <c r="O192" s="154"/>
    </row>
    <row r="193" spans="1:16" ht="43.5" customHeight="1" x14ac:dyDescent="0.25">
      <c r="A193" s="162" t="s">
        <v>952</v>
      </c>
      <c r="B193" s="258">
        <v>180206</v>
      </c>
      <c r="C193" s="258" t="s">
        <v>196</v>
      </c>
      <c r="D193" s="163" t="s">
        <v>172</v>
      </c>
      <c r="E193" s="258" t="s">
        <v>110</v>
      </c>
      <c r="F193" s="164">
        <f>'MEMÓRIA DE CALC.'!F665</f>
        <v>4</v>
      </c>
      <c r="G193" s="377">
        <v>42.07</v>
      </c>
      <c r="H193" s="171">
        <f t="shared" si="28"/>
        <v>55.07</v>
      </c>
      <c r="I193" s="231">
        <f t="shared" si="29"/>
        <v>220.28</v>
      </c>
      <c r="J193" s="274"/>
      <c r="L193" s="166"/>
      <c r="O193" s="154"/>
    </row>
    <row r="194" spans="1:16" ht="60" customHeight="1" x14ac:dyDescent="0.25">
      <c r="A194" s="162" t="s">
        <v>953</v>
      </c>
      <c r="B194" s="258">
        <v>92004</v>
      </c>
      <c r="C194" s="258" t="s">
        <v>160</v>
      </c>
      <c r="D194" s="163" t="s">
        <v>572</v>
      </c>
      <c r="E194" s="258" t="s">
        <v>110</v>
      </c>
      <c r="F194" s="164">
        <f>'MEMÓRIA DE CALC.'!F666</f>
        <v>8</v>
      </c>
      <c r="G194" s="377">
        <v>57.45</v>
      </c>
      <c r="H194" s="171">
        <f t="shared" si="28"/>
        <v>75.2</v>
      </c>
      <c r="I194" s="231">
        <f t="shared" si="29"/>
        <v>601.6</v>
      </c>
      <c r="J194" s="274"/>
      <c r="L194" s="166"/>
      <c r="O194" s="154"/>
    </row>
    <row r="195" spans="1:16" ht="45" x14ac:dyDescent="0.25">
      <c r="A195" s="162" t="s">
        <v>954</v>
      </c>
      <c r="B195" s="258">
        <v>92008</v>
      </c>
      <c r="C195" s="258" t="s">
        <v>160</v>
      </c>
      <c r="D195" s="163" t="s">
        <v>573</v>
      </c>
      <c r="E195" s="258" t="s">
        <v>110</v>
      </c>
      <c r="F195" s="164">
        <f>'MEMÓRIA DE CALC.'!F667</f>
        <v>3</v>
      </c>
      <c r="G195" s="377">
        <v>49.35</v>
      </c>
      <c r="H195" s="171">
        <f t="shared" si="28"/>
        <v>64.599999999999994</v>
      </c>
      <c r="I195" s="231">
        <f t="shared" si="29"/>
        <v>193.8</v>
      </c>
      <c r="J195" s="274"/>
      <c r="L195" s="166"/>
      <c r="O195" s="154"/>
    </row>
    <row r="196" spans="1:16" ht="45" x14ac:dyDescent="0.25">
      <c r="A196" s="162" t="s">
        <v>955</v>
      </c>
      <c r="B196" s="258">
        <v>160822</v>
      </c>
      <c r="C196" s="258" t="s">
        <v>196</v>
      </c>
      <c r="D196" s="163" t="s">
        <v>574</v>
      </c>
      <c r="E196" s="258" t="s">
        <v>110</v>
      </c>
      <c r="F196" s="164">
        <f>'MEMÓRIA DE CALC.'!F668</f>
        <v>1</v>
      </c>
      <c r="G196" s="377">
        <v>121.68</v>
      </c>
      <c r="H196" s="171">
        <f t="shared" si="28"/>
        <v>159.28</v>
      </c>
      <c r="I196" s="231">
        <f t="shared" si="29"/>
        <v>159.28</v>
      </c>
      <c r="J196" s="274"/>
      <c r="L196" s="166"/>
      <c r="O196" s="154"/>
    </row>
    <row r="197" spans="1:16" ht="30" x14ac:dyDescent="0.25">
      <c r="A197" s="162" t="s">
        <v>956</v>
      </c>
      <c r="B197" s="258">
        <v>160825</v>
      </c>
      <c r="C197" s="258" t="s">
        <v>196</v>
      </c>
      <c r="D197" s="163" t="s">
        <v>575</v>
      </c>
      <c r="E197" s="258" t="s">
        <v>110</v>
      </c>
      <c r="F197" s="164">
        <f>'MEMÓRIA DE CALC.'!F669</f>
        <v>2</v>
      </c>
      <c r="G197" s="377">
        <v>34.26</v>
      </c>
      <c r="H197" s="171">
        <f t="shared" si="28"/>
        <v>44.85</v>
      </c>
      <c r="I197" s="231">
        <f t="shared" si="29"/>
        <v>89.7</v>
      </c>
      <c r="J197" s="274"/>
      <c r="L197" s="166"/>
      <c r="O197" s="154"/>
    </row>
    <row r="198" spans="1:16" ht="31.5" customHeight="1" x14ac:dyDescent="0.25">
      <c r="A198" s="162" t="s">
        <v>957</v>
      </c>
      <c r="B198" s="258">
        <v>160829</v>
      </c>
      <c r="C198" s="258" t="s">
        <v>196</v>
      </c>
      <c r="D198" s="163" t="s">
        <v>576</v>
      </c>
      <c r="E198" s="258" t="s">
        <v>110</v>
      </c>
      <c r="F198" s="164">
        <f>'MEMÓRIA DE CALC.'!F670</f>
        <v>2</v>
      </c>
      <c r="G198" s="377">
        <v>22.03</v>
      </c>
      <c r="H198" s="171">
        <f t="shared" si="28"/>
        <v>28.84</v>
      </c>
      <c r="I198" s="231">
        <f t="shared" si="29"/>
        <v>57.68</v>
      </c>
      <c r="J198" s="274"/>
      <c r="L198" s="166"/>
      <c r="O198" s="154"/>
    </row>
    <row r="199" spans="1:16" ht="39.75" customHeight="1" x14ac:dyDescent="0.25">
      <c r="A199" s="162" t="s">
        <v>958</v>
      </c>
      <c r="B199" s="258">
        <v>160834</v>
      </c>
      <c r="C199" s="258" t="s">
        <v>196</v>
      </c>
      <c r="D199" s="163" t="s">
        <v>577</v>
      </c>
      <c r="E199" s="258" t="s">
        <v>110</v>
      </c>
      <c r="F199" s="164">
        <f>'MEMÓRIA DE CALC.'!F671</f>
        <v>1</v>
      </c>
      <c r="G199" s="377">
        <v>180.67</v>
      </c>
      <c r="H199" s="171">
        <f t="shared" si="28"/>
        <v>236.5</v>
      </c>
      <c r="I199" s="231">
        <f t="shared" si="29"/>
        <v>236.5</v>
      </c>
      <c r="J199" s="274"/>
      <c r="L199" s="166"/>
      <c r="O199" s="154"/>
    </row>
    <row r="200" spans="1:16" ht="24" customHeight="1" x14ac:dyDescent="0.25">
      <c r="A200" s="162" t="s">
        <v>959</v>
      </c>
      <c r="B200" s="258">
        <v>160807</v>
      </c>
      <c r="C200" s="258" t="s">
        <v>196</v>
      </c>
      <c r="D200" s="163" t="s">
        <v>578</v>
      </c>
      <c r="E200" s="258" t="s">
        <v>110</v>
      </c>
      <c r="F200" s="164">
        <f>'MEMÓRIA DE CALC.'!F672</f>
        <v>10</v>
      </c>
      <c r="G200" s="377">
        <v>10.83</v>
      </c>
      <c r="H200" s="171">
        <f t="shared" si="28"/>
        <v>14.18</v>
      </c>
      <c r="I200" s="231">
        <f t="shared" si="29"/>
        <v>141.80000000000001</v>
      </c>
      <c r="J200" s="274"/>
      <c r="L200" s="166"/>
      <c r="O200" s="154"/>
    </row>
    <row r="201" spans="1:16" ht="39.75" customHeight="1" x14ac:dyDescent="0.25">
      <c r="A201" s="162" t="s">
        <v>960</v>
      </c>
      <c r="B201" s="258">
        <v>98302</v>
      </c>
      <c r="C201" s="258" t="s">
        <v>160</v>
      </c>
      <c r="D201" s="163" t="s">
        <v>579</v>
      </c>
      <c r="E201" s="258" t="s">
        <v>110</v>
      </c>
      <c r="F201" s="164">
        <f>'MEMÓRIA DE CALC.'!F673</f>
        <v>1</v>
      </c>
      <c r="G201" s="377">
        <v>1977.16</v>
      </c>
      <c r="H201" s="171">
        <f t="shared" si="28"/>
        <v>2588.1</v>
      </c>
      <c r="I201" s="231">
        <f t="shared" si="29"/>
        <v>2588.1</v>
      </c>
      <c r="J201" s="274"/>
      <c r="L201" s="166"/>
      <c r="O201" s="154"/>
    </row>
    <row r="202" spans="1:16" s="173" customFormat="1" ht="37.5" customHeight="1" x14ac:dyDescent="0.25">
      <c r="A202" s="162" t="s">
        <v>961</v>
      </c>
      <c r="B202" s="258">
        <v>160864</v>
      </c>
      <c r="C202" s="258" t="s">
        <v>196</v>
      </c>
      <c r="D202" s="163" t="s">
        <v>580</v>
      </c>
      <c r="E202" s="258" t="s">
        <v>110</v>
      </c>
      <c r="F202" s="164">
        <f>'MEMÓRIA DE CALC.'!F674</f>
        <v>1</v>
      </c>
      <c r="G202" s="377">
        <v>1815.47</v>
      </c>
      <c r="H202" s="171">
        <f t="shared" si="28"/>
        <v>2376.4499999999998</v>
      </c>
      <c r="I202" s="231">
        <f t="shared" si="29"/>
        <v>2376.4499999999998</v>
      </c>
      <c r="J202" s="283"/>
      <c r="L202" s="174"/>
      <c r="O202" s="175"/>
    </row>
    <row r="203" spans="1:16" ht="39" customHeight="1" x14ac:dyDescent="0.25">
      <c r="A203" s="162" t="s">
        <v>962</v>
      </c>
      <c r="B203" s="258">
        <v>160811</v>
      </c>
      <c r="C203" s="258" t="s">
        <v>196</v>
      </c>
      <c r="D203" s="163" t="s">
        <v>581</v>
      </c>
      <c r="E203" s="258" t="s">
        <v>110</v>
      </c>
      <c r="F203" s="164">
        <f>'MEMÓRIA DE CALC.'!F675</f>
        <v>1</v>
      </c>
      <c r="G203" s="377">
        <v>584.88</v>
      </c>
      <c r="H203" s="171">
        <f t="shared" si="28"/>
        <v>765.61</v>
      </c>
      <c r="I203" s="231">
        <f t="shared" si="29"/>
        <v>765.61</v>
      </c>
      <c r="J203" s="274"/>
      <c r="L203" s="160"/>
      <c r="O203" s="154"/>
    </row>
    <row r="204" spans="1:16" ht="39" customHeight="1" x14ac:dyDescent="0.25">
      <c r="A204" s="162" t="s">
        <v>963</v>
      </c>
      <c r="B204" s="238">
        <v>98307</v>
      </c>
      <c r="C204" s="238" t="s">
        <v>160</v>
      </c>
      <c r="D204" s="239" t="s">
        <v>582</v>
      </c>
      <c r="E204" s="238" t="s">
        <v>110</v>
      </c>
      <c r="F204" s="240">
        <f>'MEMÓRIA DE CALC.'!F676</f>
        <v>12</v>
      </c>
      <c r="G204" s="383">
        <v>52.4</v>
      </c>
      <c r="H204" s="171">
        <f t="shared" si="28"/>
        <v>68.59</v>
      </c>
      <c r="I204" s="231">
        <f t="shared" si="29"/>
        <v>823.08</v>
      </c>
      <c r="J204" s="274"/>
      <c r="L204" s="160"/>
      <c r="O204" s="154"/>
    </row>
    <row r="205" spans="1:16" ht="40.5" customHeight="1" x14ac:dyDescent="0.25">
      <c r="A205" s="162" t="s">
        <v>964</v>
      </c>
      <c r="B205" s="462" t="s">
        <v>499</v>
      </c>
      <c r="C205" s="462"/>
      <c r="D205" s="191" t="s">
        <v>667</v>
      </c>
      <c r="E205" s="258" t="s">
        <v>110</v>
      </c>
      <c r="F205" s="164">
        <f>'MEMÓRIA DE CALC.'!F677</f>
        <v>41</v>
      </c>
      <c r="G205" s="377">
        <f>'COMP. 06'!F20</f>
        <v>86.689333333333337</v>
      </c>
      <c r="H205" s="171">
        <f>ROUND(G205+(G205*$H$6),2)</f>
        <v>100.19</v>
      </c>
      <c r="I205" s="231">
        <f t="shared" si="29"/>
        <v>4107.79</v>
      </c>
      <c r="J205" s="274"/>
      <c r="L205" s="160"/>
      <c r="O205" s="154"/>
    </row>
    <row r="206" spans="1:16" s="193" customFormat="1" ht="36" customHeight="1" x14ac:dyDescent="0.25">
      <c r="A206" s="162" t="s">
        <v>965</v>
      </c>
      <c r="B206" s="462" t="s">
        <v>500</v>
      </c>
      <c r="C206" s="462"/>
      <c r="D206" s="191" t="s">
        <v>706</v>
      </c>
      <c r="E206" s="133" t="s">
        <v>110</v>
      </c>
      <c r="F206" s="192">
        <f>'MEMÓRIA DE CALC.'!F678</f>
        <v>1</v>
      </c>
      <c r="G206" s="384">
        <f>'COMP. 07'!F20</f>
        <v>1690.1</v>
      </c>
      <c r="H206" s="171">
        <f t="shared" ref="H206:H210" si="30">ROUND(G206+(G206*$H$6),2)</f>
        <v>1953.25</v>
      </c>
      <c r="I206" s="231">
        <f t="shared" si="29"/>
        <v>1953.25</v>
      </c>
      <c r="J206" s="284"/>
    </row>
    <row r="207" spans="1:16" s="193" customFormat="1" ht="35.25" customHeight="1" x14ac:dyDescent="0.25">
      <c r="A207" s="162" t="s">
        <v>966</v>
      </c>
      <c r="B207" s="462" t="s">
        <v>501</v>
      </c>
      <c r="C207" s="462"/>
      <c r="D207" s="191" t="s">
        <v>669</v>
      </c>
      <c r="E207" s="133" t="s">
        <v>110</v>
      </c>
      <c r="F207" s="192">
        <f>'MEMÓRIA DE CALC.'!F679</f>
        <v>8</v>
      </c>
      <c r="G207" s="384">
        <f>'COMP. 08'!F20</f>
        <v>91.756</v>
      </c>
      <c r="H207" s="171">
        <f t="shared" si="30"/>
        <v>106.04</v>
      </c>
      <c r="I207" s="231">
        <f t="shared" si="29"/>
        <v>848.32</v>
      </c>
      <c r="J207" s="284"/>
    </row>
    <row r="208" spans="1:16" ht="35.25" customHeight="1" x14ac:dyDescent="0.25">
      <c r="A208" s="162" t="s">
        <v>967</v>
      </c>
      <c r="B208" s="462" t="s">
        <v>502</v>
      </c>
      <c r="C208" s="462"/>
      <c r="D208" s="163" t="s">
        <v>652</v>
      </c>
      <c r="E208" s="258" t="s">
        <v>110</v>
      </c>
      <c r="F208" s="164">
        <f>'MEMÓRIA DE CALC.'!F680</f>
        <v>52</v>
      </c>
      <c r="G208" s="377">
        <f>'COMP. 09'!F20</f>
        <v>79.072666666666677</v>
      </c>
      <c r="H208" s="171">
        <f t="shared" si="30"/>
        <v>91.38</v>
      </c>
      <c r="I208" s="231">
        <f t="shared" si="29"/>
        <v>4751.76</v>
      </c>
      <c r="J208" s="274"/>
      <c r="K208" s="173"/>
      <c r="L208" s="173"/>
      <c r="M208" s="173"/>
      <c r="N208" s="173"/>
      <c r="O208" s="173"/>
      <c r="P208" s="173"/>
    </row>
    <row r="209" spans="1:16" s="193" customFormat="1" ht="34.5" customHeight="1" x14ac:dyDescent="0.25">
      <c r="A209" s="162" t="s">
        <v>968</v>
      </c>
      <c r="B209" s="462" t="s">
        <v>503</v>
      </c>
      <c r="C209" s="462"/>
      <c r="D209" s="191" t="s">
        <v>670</v>
      </c>
      <c r="E209" s="133" t="s">
        <v>110</v>
      </c>
      <c r="F209" s="192">
        <f>'MEMÓRIA DE CALC.'!F681</f>
        <v>1</v>
      </c>
      <c r="G209" s="384">
        <f>'COMP. 10'!F20</f>
        <v>134.816</v>
      </c>
      <c r="H209" s="171">
        <f t="shared" si="30"/>
        <v>155.81</v>
      </c>
      <c r="I209" s="231">
        <f t="shared" si="29"/>
        <v>155.81</v>
      </c>
      <c r="J209" s="284"/>
    </row>
    <row r="210" spans="1:16" ht="35.25" customHeight="1" x14ac:dyDescent="0.25">
      <c r="A210" s="162" t="s">
        <v>969</v>
      </c>
      <c r="B210" s="462" t="s">
        <v>1218</v>
      </c>
      <c r="C210" s="462"/>
      <c r="D210" s="191" t="s">
        <v>743</v>
      </c>
      <c r="E210" s="258" t="s">
        <v>110</v>
      </c>
      <c r="F210" s="164">
        <f>'MEMÓRIA DE CALC.'!F682</f>
        <v>2</v>
      </c>
      <c r="G210" s="377">
        <f>'COMP. 11'!F20</f>
        <v>3425.5326666666665</v>
      </c>
      <c r="H210" s="171">
        <f t="shared" si="30"/>
        <v>3958.89</v>
      </c>
      <c r="I210" s="231">
        <f t="shared" si="29"/>
        <v>7917.78</v>
      </c>
      <c r="J210" s="274"/>
      <c r="L210" s="143"/>
      <c r="O210" s="154"/>
    </row>
    <row r="211" spans="1:16" ht="20.25" customHeight="1" x14ac:dyDescent="0.25">
      <c r="A211" s="484" t="s">
        <v>1023</v>
      </c>
      <c r="B211" s="485"/>
      <c r="C211" s="485"/>
      <c r="D211" s="485"/>
      <c r="E211" s="485"/>
      <c r="F211" s="485"/>
      <c r="G211" s="485"/>
      <c r="H211" s="486"/>
      <c r="I211" s="203">
        <f>SUM(I191:I210)</f>
        <v>30003.359999999997</v>
      </c>
      <c r="J211" s="274"/>
      <c r="L211" s="160"/>
      <c r="O211" s="154"/>
    </row>
    <row r="212" spans="1:16" s="152" customFormat="1" ht="15.75" x14ac:dyDescent="0.25">
      <c r="A212" s="158" t="s">
        <v>970</v>
      </c>
      <c r="B212" s="159"/>
      <c r="C212" s="159"/>
      <c r="D212" s="468" t="s">
        <v>157</v>
      </c>
      <c r="E212" s="469"/>
      <c r="F212" s="469"/>
      <c r="G212" s="469"/>
      <c r="H212" s="469"/>
      <c r="I212" s="470"/>
      <c r="L212" s="161"/>
      <c r="O212" s="165"/>
    </row>
    <row r="213" spans="1:16" s="173" customFormat="1" ht="54" customHeight="1" x14ac:dyDescent="0.25">
      <c r="A213" s="162" t="s">
        <v>971</v>
      </c>
      <c r="B213" s="258">
        <v>190103</v>
      </c>
      <c r="C213" s="258" t="s">
        <v>196</v>
      </c>
      <c r="D213" s="163" t="s">
        <v>158</v>
      </c>
      <c r="E213" s="258" t="s">
        <v>15</v>
      </c>
      <c r="F213" s="164">
        <f>'MEMÓRIA DE CALC.'!H687</f>
        <v>1248.3722000000002</v>
      </c>
      <c r="G213" s="377">
        <v>16.809999999999999</v>
      </c>
      <c r="H213" s="171">
        <f>ROUND(G213+(G213*$H$5),2)</f>
        <v>22</v>
      </c>
      <c r="I213" s="231">
        <f t="shared" ref="I213:I216" si="31">ROUND(H213*F213,2)</f>
        <v>27464.19</v>
      </c>
      <c r="J213" s="283"/>
      <c r="L213" s="174"/>
      <c r="O213" s="154"/>
      <c r="P213" s="259"/>
    </row>
    <row r="214" spans="1:16" ht="30" x14ac:dyDescent="0.25">
      <c r="A214" s="162" t="s">
        <v>972</v>
      </c>
      <c r="B214" s="258">
        <v>88489</v>
      </c>
      <c r="C214" s="258" t="s">
        <v>160</v>
      </c>
      <c r="D214" s="163" t="s">
        <v>1201</v>
      </c>
      <c r="E214" s="258" t="s">
        <v>15</v>
      </c>
      <c r="F214" s="237">
        <f>'MEMÓRIA DE CALC.'!F690</f>
        <v>1425.1112000000003</v>
      </c>
      <c r="G214" s="385">
        <v>15.8</v>
      </c>
      <c r="H214" s="171">
        <f t="shared" ref="H214:H216" si="32">ROUND(G214+(G214*$H$5),2)</f>
        <v>20.68</v>
      </c>
      <c r="I214" s="231">
        <f t="shared" si="31"/>
        <v>29471.3</v>
      </c>
      <c r="J214" s="285"/>
      <c r="K214" s="276"/>
      <c r="L214" s="276"/>
      <c r="M214" s="276"/>
      <c r="N214" s="276"/>
      <c r="O214" s="276"/>
    </row>
    <row r="215" spans="1:16" ht="30" x14ac:dyDescent="0.25">
      <c r="A215" s="162" t="s">
        <v>973</v>
      </c>
      <c r="B215" s="258">
        <v>88488</v>
      </c>
      <c r="C215" s="258" t="s">
        <v>160</v>
      </c>
      <c r="D215" s="163" t="s">
        <v>1202</v>
      </c>
      <c r="E215" s="258" t="s">
        <v>15</v>
      </c>
      <c r="F215" s="237">
        <f>'MEMÓRIA DE CALC.'!F694</f>
        <v>356.42</v>
      </c>
      <c r="G215" s="385">
        <v>17.899999999999999</v>
      </c>
      <c r="H215" s="171">
        <f t="shared" si="32"/>
        <v>23.43</v>
      </c>
      <c r="I215" s="231">
        <f t="shared" si="31"/>
        <v>8350.92</v>
      </c>
      <c r="J215" s="285"/>
      <c r="K215" s="276"/>
      <c r="L215" s="276"/>
      <c r="M215" s="276"/>
      <c r="N215" s="276"/>
      <c r="O215" s="276"/>
    </row>
    <row r="216" spans="1:16" ht="30" x14ac:dyDescent="0.25">
      <c r="A216" s="162" t="s">
        <v>974</v>
      </c>
      <c r="B216" s="258">
        <v>102213</v>
      </c>
      <c r="C216" s="258" t="s">
        <v>160</v>
      </c>
      <c r="D216" s="163" t="s">
        <v>1203</v>
      </c>
      <c r="E216" s="258" t="s">
        <v>15</v>
      </c>
      <c r="F216" s="237">
        <f>'MEMÓRIA DE CALC.'!J701</f>
        <v>39.24</v>
      </c>
      <c r="G216" s="385">
        <v>20.62</v>
      </c>
      <c r="H216" s="171">
        <f t="shared" si="32"/>
        <v>26.99</v>
      </c>
      <c r="I216" s="231">
        <f t="shared" si="31"/>
        <v>1059.0899999999999</v>
      </c>
      <c r="J216" s="274"/>
      <c r="L216" s="166"/>
      <c r="O216" s="154"/>
    </row>
    <row r="217" spans="1:16" s="173" customFormat="1" ht="15.75" x14ac:dyDescent="0.25">
      <c r="A217" s="481" t="s">
        <v>1024</v>
      </c>
      <c r="B217" s="482"/>
      <c r="C217" s="482"/>
      <c r="D217" s="482"/>
      <c r="E217" s="482"/>
      <c r="F217" s="482"/>
      <c r="G217" s="482"/>
      <c r="H217" s="483"/>
      <c r="I217" s="198">
        <f>SUM(I213:I216)</f>
        <v>66345.5</v>
      </c>
      <c r="J217" s="283"/>
      <c r="L217" s="174"/>
      <c r="O217" s="175"/>
    </row>
    <row r="218" spans="1:16" s="178" customFormat="1" ht="15" customHeight="1" x14ac:dyDescent="0.2">
      <c r="A218" s="158" t="s">
        <v>975</v>
      </c>
      <c r="B218" s="176"/>
      <c r="C218" s="177"/>
      <c r="D218" s="473" t="s">
        <v>159</v>
      </c>
      <c r="E218" s="471"/>
      <c r="F218" s="471"/>
      <c r="G218" s="471"/>
      <c r="H218" s="471"/>
      <c r="I218" s="472"/>
    </row>
    <row r="219" spans="1:16" s="234" customFormat="1" ht="69" customHeight="1" x14ac:dyDescent="0.25">
      <c r="A219" s="225" t="s">
        <v>976</v>
      </c>
      <c r="B219" s="220">
        <v>200563</v>
      </c>
      <c r="C219" s="220" t="s">
        <v>196</v>
      </c>
      <c r="D219" s="232" t="s">
        <v>424</v>
      </c>
      <c r="E219" s="220" t="s">
        <v>21</v>
      </c>
      <c r="F219" s="233">
        <f>'MEMÓRIA DE CALC.'!F711</f>
        <v>124.09</v>
      </c>
      <c r="G219" s="382">
        <v>162.34</v>
      </c>
      <c r="H219" s="171">
        <f>ROUND(G219+(G219*$H$5),2)</f>
        <v>212.5</v>
      </c>
      <c r="I219" s="231">
        <f t="shared" ref="I219:I227" si="33">ROUND(H219*F219,2)</f>
        <v>26369.13</v>
      </c>
      <c r="J219" s="286"/>
    </row>
    <row r="220" spans="1:16" s="234" customFormat="1" ht="63.75" customHeight="1" x14ac:dyDescent="0.25">
      <c r="A220" s="225" t="s">
        <v>977</v>
      </c>
      <c r="B220" s="220">
        <v>200511</v>
      </c>
      <c r="C220" s="220" t="s">
        <v>196</v>
      </c>
      <c r="D220" s="232" t="s">
        <v>425</v>
      </c>
      <c r="E220" s="220" t="s">
        <v>426</v>
      </c>
      <c r="F220" s="233">
        <f>'MEMÓRIA DE CALC.'!F714</f>
        <v>28</v>
      </c>
      <c r="G220" s="382">
        <v>162.36000000000001</v>
      </c>
      <c r="H220" s="171">
        <f>ROUND(G220+(G220*$H$5),2)</f>
        <v>212.53</v>
      </c>
      <c r="I220" s="231">
        <f t="shared" si="33"/>
        <v>5950.84</v>
      </c>
      <c r="J220" s="286"/>
    </row>
    <row r="221" spans="1:16" s="234" customFormat="1" ht="75" x14ac:dyDescent="0.25">
      <c r="A221" s="225" t="s">
        <v>978</v>
      </c>
      <c r="B221" s="220">
        <v>200512</v>
      </c>
      <c r="C221" s="220" t="s">
        <v>196</v>
      </c>
      <c r="D221" s="232" t="s">
        <v>427</v>
      </c>
      <c r="E221" s="220" t="s">
        <v>426</v>
      </c>
      <c r="F221" s="233">
        <f>'MEMÓRIA DE CALC.'!F717</f>
        <v>7</v>
      </c>
      <c r="G221" s="382">
        <v>466.44</v>
      </c>
      <c r="H221" s="171">
        <f>ROUND(G221+(G221*$H$5),2)</f>
        <v>610.57000000000005</v>
      </c>
      <c r="I221" s="231">
        <f t="shared" si="33"/>
        <v>4273.99</v>
      </c>
      <c r="J221" s="286"/>
      <c r="M221" s="235"/>
    </row>
    <row r="222" spans="1:16" s="234" customFormat="1" ht="36.75" customHeight="1" x14ac:dyDescent="0.25">
      <c r="A222" s="225" t="s">
        <v>979</v>
      </c>
      <c r="B222" s="466" t="s">
        <v>510</v>
      </c>
      <c r="C222" s="467"/>
      <c r="D222" s="236" t="s">
        <v>680</v>
      </c>
      <c r="E222" s="220" t="s">
        <v>426</v>
      </c>
      <c r="F222" s="233">
        <f>'MEMÓRIA DE CALC.'!F720</f>
        <v>22</v>
      </c>
      <c r="G222" s="386">
        <f>'COMP. 12'!F14</f>
        <v>519.30000000000007</v>
      </c>
      <c r="H222" s="171">
        <f>'COMP. 12'!F20</f>
        <v>600.15501000000006</v>
      </c>
      <c r="I222" s="231">
        <f t="shared" si="33"/>
        <v>13203.41</v>
      </c>
      <c r="J222" s="286"/>
    </row>
    <row r="223" spans="1:16" ht="18.75" customHeight="1" x14ac:dyDescent="0.25">
      <c r="A223" s="225" t="s">
        <v>980</v>
      </c>
      <c r="B223" s="226">
        <v>200401</v>
      </c>
      <c r="C223" s="220" t="s">
        <v>196</v>
      </c>
      <c r="D223" s="227" t="s">
        <v>447</v>
      </c>
      <c r="E223" s="226" t="s">
        <v>15</v>
      </c>
      <c r="F223" s="228">
        <f>'MEMÓRIA DE CALC.'!F723</f>
        <v>478.29</v>
      </c>
      <c r="G223" s="387">
        <v>11.1</v>
      </c>
      <c r="H223" s="171">
        <f>ROUND(G223+(G223*$H$5),2)</f>
        <v>14.53</v>
      </c>
      <c r="I223" s="231">
        <f t="shared" si="33"/>
        <v>6949.55</v>
      </c>
      <c r="J223" s="274"/>
      <c r="L223" s="166"/>
      <c r="O223" s="154"/>
    </row>
    <row r="224" spans="1:16" s="157" customFormat="1" ht="18.75" customHeight="1" x14ac:dyDescent="0.2">
      <c r="A224" s="225" t="s">
        <v>981</v>
      </c>
      <c r="B224" s="226">
        <v>200402</v>
      </c>
      <c r="C224" s="220" t="s">
        <v>196</v>
      </c>
      <c r="D224" s="227" t="s">
        <v>448</v>
      </c>
      <c r="E224" s="226" t="s">
        <v>15</v>
      </c>
      <c r="F224" s="228">
        <f>'MEMÓRIA DE CALC.'!H727</f>
        <v>1261.0900000000001</v>
      </c>
      <c r="G224" s="387">
        <v>1.1100000000000001</v>
      </c>
      <c r="H224" s="171">
        <f t="shared" ref="H224:H226" si="34">ROUND(G224+(G224*$H$5),2)</f>
        <v>1.45</v>
      </c>
      <c r="I224" s="231">
        <f t="shared" si="33"/>
        <v>1828.58</v>
      </c>
      <c r="J224" s="272"/>
      <c r="K224" s="179"/>
      <c r="L224" s="156"/>
      <c r="O224" s="154"/>
    </row>
    <row r="225" spans="1:15" s="157" customFormat="1" ht="30" x14ac:dyDescent="0.2">
      <c r="A225" s="225" t="s">
        <v>982</v>
      </c>
      <c r="B225" s="258">
        <v>99857</v>
      </c>
      <c r="C225" s="258" t="s">
        <v>160</v>
      </c>
      <c r="D225" s="163" t="s">
        <v>1264</v>
      </c>
      <c r="E225" s="258" t="s">
        <v>21</v>
      </c>
      <c r="F225" s="164">
        <f>'MEMÓRIA DE CALC.'!F730</f>
        <v>14.14</v>
      </c>
      <c r="G225" s="377">
        <v>97.45</v>
      </c>
      <c r="H225" s="171">
        <f t="shared" si="34"/>
        <v>127.56</v>
      </c>
      <c r="I225" s="231">
        <f t="shared" si="33"/>
        <v>1803.7</v>
      </c>
      <c r="J225" s="272"/>
      <c r="K225" s="179"/>
      <c r="L225" s="156"/>
      <c r="O225" s="154"/>
    </row>
    <row r="226" spans="1:15" s="157" customFormat="1" ht="38.25" customHeight="1" x14ac:dyDescent="0.2">
      <c r="A226" s="225" t="s">
        <v>983</v>
      </c>
      <c r="B226" s="170">
        <v>103946</v>
      </c>
      <c r="C226" s="220" t="s">
        <v>160</v>
      </c>
      <c r="D226" s="163" t="s">
        <v>783</v>
      </c>
      <c r="E226" s="170" t="s">
        <v>15</v>
      </c>
      <c r="F226" s="164">
        <f>'MEMÓRIA DE CALC.'!F733</f>
        <v>240.46</v>
      </c>
      <c r="G226" s="377">
        <v>17.86</v>
      </c>
      <c r="H226" s="171">
        <f t="shared" si="34"/>
        <v>23.38</v>
      </c>
      <c r="I226" s="231">
        <f t="shared" si="33"/>
        <v>5621.95</v>
      </c>
      <c r="J226" s="272"/>
      <c r="K226" s="179"/>
      <c r="L226" s="156"/>
      <c r="O226" s="154"/>
    </row>
    <row r="227" spans="1:15" s="157" customFormat="1" x14ac:dyDescent="0.2">
      <c r="A227" s="225" t="s">
        <v>984</v>
      </c>
      <c r="B227" s="462" t="s">
        <v>772</v>
      </c>
      <c r="C227" s="462"/>
      <c r="D227" s="163" t="s">
        <v>681</v>
      </c>
      <c r="E227" s="170" t="s">
        <v>15</v>
      </c>
      <c r="F227" s="164">
        <f>'MEMÓRIA DE CALC.'!F736</f>
        <v>148.80000000000001</v>
      </c>
      <c r="G227" s="377">
        <f>'COMP.13'!F14</f>
        <v>511.26666666666671</v>
      </c>
      <c r="H227" s="171">
        <f>'COMP.13'!F20</f>
        <v>590.87088666666671</v>
      </c>
      <c r="I227" s="231">
        <f t="shared" si="33"/>
        <v>87921.59</v>
      </c>
      <c r="J227" s="272"/>
      <c r="K227" s="179"/>
      <c r="L227" s="156"/>
      <c r="O227" s="154"/>
    </row>
    <row r="228" spans="1:15" ht="15" customHeight="1" thickBot="1" x14ac:dyDescent="0.3">
      <c r="A228" s="481" t="s">
        <v>1025</v>
      </c>
      <c r="B228" s="482"/>
      <c r="C228" s="482"/>
      <c r="D228" s="482"/>
      <c r="E228" s="482"/>
      <c r="F228" s="482"/>
      <c r="G228" s="482"/>
      <c r="H228" s="483"/>
      <c r="I228" s="204">
        <f>SUM(I219:I227)</f>
        <v>153922.74</v>
      </c>
      <c r="J228" s="274"/>
      <c r="L228" s="160"/>
    </row>
    <row r="229" spans="1:15" ht="15" customHeight="1" thickBot="1" x14ac:dyDescent="0.3">
      <c r="A229" s="475" t="s">
        <v>1153</v>
      </c>
      <c r="B229" s="476"/>
      <c r="C229" s="476"/>
      <c r="D229" s="476"/>
      <c r="E229" s="476"/>
      <c r="F229" s="476"/>
      <c r="G229" s="476"/>
      <c r="H229" s="477"/>
      <c r="I229" s="195">
        <f>I26+I35+I43+I49+I53+I61+I66+I78+I81+I88+I96+I103+I138+I166+I189+I211+I217+I228</f>
        <v>1865570.3300000003</v>
      </c>
      <c r="J229" s="274"/>
      <c r="L229" s="317"/>
    </row>
    <row r="230" spans="1:15" ht="15.75" x14ac:dyDescent="0.25">
      <c r="A230" s="158" t="s">
        <v>45</v>
      </c>
      <c r="B230" s="159"/>
      <c r="C230" s="159"/>
      <c r="D230" s="468" t="s">
        <v>1046</v>
      </c>
      <c r="E230" s="471"/>
      <c r="F230" s="471"/>
      <c r="G230" s="471"/>
      <c r="H230" s="471"/>
      <c r="I230" s="472"/>
    </row>
    <row r="231" spans="1:15" ht="15.75" x14ac:dyDescent="0.25">
      <c r="A231" s="158" t="s">
        <v>46</v>
      </c>
      <c r="B231" s="159"/>
      <c r="C231" s="159"/>
      <c r="D231" s="473" t="s">
        <v>30</v>
      </c>
      <c r="E231" s="471"/>
      <c r="F231" s="471"/>
      <c r="G231" s="471"/>
      <c r="H231" s="471"/>
      <c r="I231" s="472"/>
    </row>
    <row r="232" spans="1:15" ht="30" x14ac:dyDescent="0.25">
      <c r="A232" s="162" t="s">
        <v>760</v>
      </c>
      <c r="B232" s="258">
        <v>30101</v>
      </c>
      <c r="C232" s="258" t="s">
        <v>196</v>
      </c>
      <c r="D232" s="223" t="s">
        <v>31</v>
      </c>
      <c r="E232" s="258" t="s">
        <v>26</v>
      </c>
      <c r="F232" s="224">
        <f>'MEMÓRIA DE CALC.'!F741</f>
        <v>41.56</v>
      </c>
      <c r="G232" s="376">
        <v>51.51</v>
      </c>
      <c r="H232" s="171">
        <f>ROUND(G232+(G232*H$5),2)</f>
        <v>67.430000000000007</v>
      </c>
      <c r="I232" s="231">
        <f t="shared" ref="I232:I233" si="35">ROUND(H232*F232,2)</f>
        <v>2802.39</v>
      </c>
      <c r="L232" s="160"/>
    </row>
    <row r="233" spans="1:15" ht="30" x14ac:dyDescent="0.25">
      <c r="A233" s="162" t="s">
        <v>761</v>
      </c>
      <c r="B233" s="258">
        <v>93382</v>
      </c>
      <c r="C233" s="258" t="s">
        <v>160</v>
      </c>
      <c r="D233" s="163" t="s">
        <v>1189</v>
      </c>
      <c r="E233" s="258" t="s">
        <v>26</v>
      </c>
      <c r="F233" s="224">
        <f>'MEMÓRIA DE CALC.'!F744</f>
        <v>38.57</v>
      </c>
      <c r="G233" s="376">
        <v>33.869999999999997</v>
      </c>
      <c r="H233" s="171">
        <f>ROUND(G233+(G233*H$5),2)</f>
        <v>44.34</v>
      </c>
      <c r="I233" s="231">
        <f t="shared" si="35"/>
        <v>1710.19</v>
      </c>
      <c r="J233" s="274"/>
      <c r="L233" s="160"/>
    </row>
    <row r="234" spans="1:15" x14ac:dyDescent="0.25">
      <c r="A234" s="463" t="s">
        <v>762</v>
      </c>
      <c r="B234" s="464"/>
      <c r="C234" s="464"/>
      <c r="D234" s="464"/>
      <c r="E234" s="464"/>
      <c r="F234" s="464"/>
      <c r="G234" s="464"/>
      <c r="H234" s="464"/>
      <c r="I234" s="198">
        <f>SUM(I232:I233)</f>
        <v>4512.58</v>
      </c>
      <c r="J234" s="274"/>
    </row>
    <row r="235" spans="1:15" ht="15.75" x14ac:dyDescent="0.25">
      <c r="A235" s="158" t="s">
        <v>47</v>
      </c>
      <c r="B235" s="159"/>
      <c r="C235" s="159"/>
      <c r="D235" s="473" t="s">
        <v>34</v>
      </c>
      <c r="E235" s="471"/>
      <c r="F235" s="471"/>
      <c r="G235" s="471"/>
      <c r="H235" s="471"/>
      <c r="I235" s="472"/>
    </row>
    <row r="236" spans="1:15" ht="19.5" customHeight="1" x14ac:dyDescent="0.25">
      <c r="A236" s="162" t="s">
        <v>754</v>
      </c>
      <c r="B236" s="134">
        <v>10501</v>
      </c>
      <c r="C236" s="258" t="s">
        <v>196</v>
      </c>
      <c r="D236" s="229" t="s">
        <v>17</v>
      </c>
      <c r="E236" s="133" t="s">
        <v>15</v>
      </c>
      <c r="F236" s="230">
        <f>'MEMÓRIA DE CALC.'!F749</f>
        <v>55.77</v>
      </c>
      <c r="G236" s="374">
        <v>10.97</v>
      </c>
      <c r="H236" s="171">
        <f>ROUND(G236+(G236*$H$5),2)</f>
        <v>14.36</v>
      </c>
      <c r="I236" s="231">
        <f t="shared" ref="I236:I243" si="36">ROUND(H236*F236,2)</f>
        <v>800.86</v>
      </c>
      <c r="J236" s="271"/>
      <c r="L236" s="143"/>
      <c r="M236" s="166"/>
      <c r="O236" s="154"/>
    </row>
    <row r="237" spans="1:15" ht="45" x14ac:dyDescent="0.25">
      <c r="A237" s="162" t="s">
        <v>755</v>
      </c>
      <c r="B237" s="258">
        <v>94962</v>
      </c>
      <c r="C237" s="258" t="s">
        <v>160</v>
      </c>
      <c r="D237" s="223" t="s">
        <v>780</v>
      </c>
      <c r="E237" s="258" t="s">
        <v>26</v>
      </c>
      <c r="F237" s="224">
        <f>'MEMÓRIA DE CALC.'!F753</f>
        <v>0.4</v>
      </c>
      <c r="G237" s="376">
        <v>381.77</v>
      </c>
      <c r="H237" s="171">
        <f t="shared" ref="H237:H242" si="37">ROUND(G237+(G237*$H$5),2)</f>
        <v>499.74</v>
      </c>
      <c r="I237" s="231">
        <f t="shared" si="36"/>
        <v>199.9</v>
      </c>
      <c r="J237" s="274"/>
      <c r="L237" s="160"/>
    </row>
    <row r="238" spans="1:15" ht="45" x14ac:dyDescent="0.25">
      <c r="A238" s="162" t="s">
        <v>756</v>
      </c>
      <c r="B238" s="170">
        <v>40245</v>
      </c>
      <c r="C238" s="258" t="s">
        <v>196</v>
      </c>
      <c r="D238" s="163" t="s">
        <v>35</v>
      </c>
      <c r="E238" s="170" t="s">
        <v>36</v>
      </c>
      <c r="F238" s="224">
        <f>'MEMÓRIA DE CALC.'!F757</f>
        <v>124</v>
      </c>
      <c r="G238" s="376">
        <v>12.08</v>
      </c>
      <c r="H238" s="171">
        <f t="shared" si="37"/>
        <v>15.81</v>
      </c>
      <c r="I238" s="231">
        <f t="shared" si="36"/>
        <v>1960.44</v>
      </c>
      <c r="J238" s="274"/>
      <c r="L238" s="160"/>
    </row>
    <row r="239" spans="1:15" ht="45" x14ac:dyDescent="0.25">
      <c r="A239" s="162" t="s">
        <v>757</v>
      </c>
      <c r="B239" s="170">
        <v>40243</v>
      </c>
      <c r="C239" s="258" t="s">
        <v>196</v>
      </c>
      <c r="D239" s="163" t="s">
        <v>37</v>
      </c>
      <c r="E239" s="170" t="s">
        <v>36</v>
      </c>
      <c r="F239" s="224">
        <f>'MEMÓRIA DE CALC.'!F762</f>
        <v>165</v>
      </c>
      <c r="G239" s="376">
        <v>11.65</v>
      </c>
      <c r="H239" s="171">
        <f t="shared" si="37"/>
        <v>15.25</v>
      </c>
      <c r="I239" s="231">
        <f t="shared" si="36"/>
        <v>2516.25</v>
      </c>
      <c r="J239" s="274"/>
      <c r="L239" s="160"/>
    </row>
    <row r="240" spans="1:15" ht="36.75" customHeight="1" x14ac:dyDescent="0.25">
      <c r="A240" s="162" t="s">
        <v>758</v>
      </c>
      <c r="B240" s="170">
        <v>40246</v>
      </c>
      <c r="C240" s="258" t="s">
        <v>196</v>
      </c>
      <c r="D240" s="163" t="s">
        <v>38</v>
      </c>
      <c r="E240" s="170" t="s">
        <v>36</v>
      </c>
      <c r="F240" s="224">
        <f>'MEMÓRIA DE CALC.'!F766</f>
        <v>24</v>
      </c>
      <c r="G240" s="376">
        <v>11.95</v>
      </c>
      <c r="H240" s="171">
        <f t="shared" si="37"/>
        <v>15.64</v>
      </c>
      <c r="I240" s="231">
        <f t="shared" si="36"/>
        <v>375.36</v>
      </c>
      <c r="J240" s="274"/>
      <c r="L240" s="160"/>
    </row>
    <row r="241" spans="1:15" ht="45" x14ac:dyDescent="0.25">
      <c r="A241" s="162" t="s">
        <v>759</v>
      </c>
      <c r="B241" s="134">
        <v>40238</v>
      </c>
      <c r="C241" s="258" t="s">
        <v>196</v>
      </c>
      <c r="D241" s="163" t="s">
        <v>39</v>
      </c>
      <c r="E241" s="133" t="s">
        <v>15</v>
      </c>
      <c r="F241" s="224">
        <f>'MEMÓRIA DE CALC.'!F769</f>
        <v>37.79</v>
      </c>
      <c r="G241" s="376">
        <v>80.180000000000007</v>
      </c>
      <c r="H241" s="171">
        <f t="shared" si="37"/>
        <v>104.96</v>
      </c>
      <c r="I241" s="231">
        <f t="shared" si="36"/>
        <v>3966.44</v>
      </c>
      <c r="J241" s="274"/>
      <c r="L241" s="160"/>
    </row>
    <row r="242" spans="1:15" ht="45" x14ac:dyDescent="0.25">
      <c r="A242" s="162" t="s">
        <v>1049</v>
      </c>
      <c r="B242" s="258">
        <v>94966</v>
      </c>
      <c r="C242" s="258" t="s">
        <v>160</v>
      </c>
      <c r="D242" s="163" t="s">
        <v>779</v>
      </c>
      <c r="E242" s="258" t="s">
        <v>26</v>
      </c>
      <c r="F242" s="224">
        <f>'MEMÓRIA DE CALC.'!F772</f>
        <v>2.99</v>
      </c>
      <c r="G242" s="376">
        <v>506.86</v>
      </c>
      <c r="H242" s="171">
        <f t="shared" si="37"/>
        <v>663.48</v>
      </c>
      <c r="I242" s="231">
        <f t="shared" si="36"/>
        <v>1983.81</v>
      </c>
      <c r="J242" s="274"/>
      <c r="L242" s="160"/>
    </row>
    <row r="243" spans="1:15" ht="30" x14ac:dyDescent="0.25">
      <c r="A243" s="162" t="s">
        <v>1267</v>
      </c>
      <c r="B243" s="258">
        <v>40813</v>
      </c>
      <c r="C243" s="258" t="s">
        <v>196</v>
      </c>
      <c r="D243" s="163" t="s">
        <v>417</v>
      </c>
      <c r="E243" s="258" t="s">
        <v>15</v>
      </c>
      <c r="F243" s="224">
        <f>'MEMÓRIA DE CALC.'!F776</f>
        <v>37.79</v>
      </c>
      <c r="G243" s="376">
        <v>87.05</v>
      </c>
      <c r="H243" s="171">
        <f>ROUND(G243+(G243*$H$5),2)</f>
        <v>113.95</v>
      </c>
      <c r="I243" s="231">
        <f t="shared" si="36"/>
        <v>4306.17</v>
      </c>
      <c r="J243" s="274"/>
      <c r="L243" s="160"/>
    </row>
    <row r="244" spans="1:15" x14ac:dyDescent="0.25">
      <c r="A244" s="463" t="s">
        <v>763</v>
      </c>
      <c r="B244" s="464"/>
      <c r="C244" s="464"/>
      <c r="D244" s="464"/>
      <c r="E244" s="464"/>
      <c r="F244" s="464"/>
      <c r="G244" s="464"/>
      <c r="H244" s="464"/>
      <c r="I244" s="198">
        <f>SUM(I236:I243)</f>
        <v>16109.23</v>
      </c>
      <c r="J244" s="274"/>
    </row>
    <row r="245" spans="1:15" ht="15.75" x14ac:dyDescent="0.25">
      <c r="A245" s="158" t="s">
        <v>48</v>
      </c>
      <c r="B245" s="159"/>
      <c r="C245" s="159"/>
      <c r="D245" s="468" t="s">
        <v>41</v>
      </c>
      <c r="E245" s="469"/>
      <c r="F245" s="469"/>
      <c r="G245" s="469"/>
      <c r="H245" s="469"/>
      <c r="I245" s="470"/>
    </row>
    <row r="246" spans="1:15" ht="45" x14ac:dyDescent="0.25">
      <c r="A246" s="162" t="s">
        <v>750</v>
      </c>
      <c r="B246" s="170">
        <v>40328</v>
      </c>
      <c r="C246" s="258" t="s">
        <v>196</v>
      </c>
      <c r="D246" s="163" t="s">
        <v>37</v>
      </c>
      <c r="E246" s="170" t="s">
        <v>36</v>
      </c>
      <c r="F246" s="224">
        <f>'MEMÓRIA DE CALC.'!F781</f>
        <v>67</v>
      </c>
      <c r="G246" s="376">
        <v>11.65</v>
      </c>
      <c r="H246" s="171">
        <f>ROUND(G246+(G246*$H$5),2)</f>
        <v>15.25</v>
      </c>
      <c r="I246" s="231">
        <f t="shared" ref="I246:I249" si="38">ROUND(H246*F246,2)</f>
        <v>1021.75</v>
      </c>
      <c r="J246" s="274"/>
      <c r="L246" s="160"/>
    </row>
    <row r="247" spans="1:15" ht="30" x14ac:dyDescent="0.25">
      <c r="A247" s="162" t="s">
        <v>751</v>
      </c>
      <c r="B247" s="258">
        <v>40333</v>
      </c>
      <c r="C247" s="258" t="s">
        <v>196</v>
      </c>
      <c r="D247" s="163" t="s">
        <v>38</v>
      </c>
      <c r="E247" s="170" t="s">
        <v>36</v>
      </c>
      <c r="F247" s="224">
        <f>'MEMÓRIA DE CALC.'!F785</f>
        <v>20</v>
      </c>
      <c r="G247" s="376">
        <v>11.95</v>
      </c>
      <c r="H247" s="171">
        <f t="shared" ref="H247:H249" si="39">ROUND(G247+(G247*$H$5),2)</f>
        <v>15.64</v>
      </c>
      <c r="I247" s="231">
        <f t="shared" si="38"/>
        <v>312.8</v>
      </c>
      <c r="J247" s="274"/>
      <c r="L247" s="160"/>
    </row>
    <row r="248" spans="1:15" ht="61.5" customHeight="1" x14ac:dyDescent="0.25">
      <c r="A248" s="162" t="s">
        <v>752</v>
      </c>
      <c r="B248" s="134">
        <v>40238</v>
      </c>
      <c r="C248" s="258" t="s">
        <v>196</v>
      </c>
      <c r="D248" s="163" t="s">
        <v>39</v>
      </c>
      <c r="E248" s="258" t="s">
        <v>15</v>
      </c>
      <c r="F248" s="224">
        <f>'MEMÓRIA DE CALC.'!F788</f>
        <v>41.11</v>
      </c>
      <c r="G248" s="376">
        <v>80.180000000000007</v>
      </c>
      <c r="H248" s="171">
        <f t="shared" si="39"/>
        <v>104.96</v>
      </c>
      <c r="I248" s="231">
        <f t="shared" si="38"/>
        <v>4314.91</v>
      </c>
      <c r="J248" s="274"/>
      <c r="L248" s="160"/>
    </row>
    <row r="249" spans="1:15" ht="45" x14ac:dyDescent="0.25">
      <c r="A249" s="162" t="s">
        <v>753</v>
      </c>
      <c r="B249" s="258">
        <v>94966</v>
      </c>
      <c r="C249" s="258" t="s">
        <v>160</v>
      </c>
      <c r="D249" s="163" t="s">
        <v>779</v>
      </c>
      <c r="E249" s="258" t="s">
        <v>26</v>
      </c>
      <c r="F249" s="224">
        <f>'MEMÓRIA DE CALC.'!F791</f>
        <v>2.1800000000000002</v>
      </c>
      <c r="G249" s="376">
        <v>506.86</v>
      </c>
      <c r="H249" s="171">
        <f t="shared" si="39"/>
        <v>663.48</v>
      </c>
      <c r="I249" s="231">
        <f t="shared" si="38"/>
        <v>1446.39</v>
      </c>
      <c r="J249" s="274"/>
      <c r="L249" s="160"/>
    </row>
    <row r="250" spans="1:15" x14ac:dyDescent="0.25">
      <c r="A250" s="463" t="s">
        <v>1008</v>
      </c>
      <c r="B250" s="464"/>
      <c r="C250" s="464"/>
      <c r="D250" s="464"/>
      <c r="E250" s="464"/>
      <c r="F250" s="464"/>
      <c r="G250" s="464"/>
      <c r="H250" s="464"/>
      <c r="I250" s="198">
        <f>SUM(I246:I249)</f>
        <v>7095.85</v>
      </c>
      <c r="J250" s="274"/>
    </row>
    <row r="251" spans="1:15" ht="15.75" x14ac:dyDescent="0.25">
      <c r="A251" s="158" t="s">
        <v>49</v>
      </c>
      <c r="B251" s="159"/>
      <c r="C251" s="159"/>
      <c r="D251" s="468" t="s">
        <v>1036</v>
      </c>
      <c r="E251" s="469"/>
      <c r="F251" s="469"/>
      <c r="G251" s="469"/>
      <c r="H251" s="469"/>
      <c r="I251" s="470"/>
    </row>
    <row r="252" spans="1:15" ht="60" x14ac:dyDescent="0.25">
      <c r="A252" s="162" t="s">
        <v>749</v>
      </c>
      <c r="B252" s="258">
        <v>103322</v>
      </c>
      <c r="C252" s="258" t="s">
        <v>160</v>
      </c>
      <c r="D252" s="163" t="s">
        <v>781</v>
      </c>
      <c r="E252" s="258" t="s">
        <v>15</v>
      </c>
      <c r="F252" s="164">
        <f>'MEMÓRIA DE CALC.'!H801</f>
        <v>20.718</v>
      </c>
      <c r="G252" s="377">
        <v>50.37</v>
      </c>
      <c r="H252" s="171">
        <f>ROUND(G252+(G252*$H$5),2)</f>
        <v>65.930000000000007</v>
      </c>
      <c r="I252" s="231">
        <f t="shared" ref="I252" si="40">ROUND(H252*F252,2)</f>
        <v>1365.94</v>
      </c>
      <c r="J252" s="274"/>
      <c r="L252" s="160"/>
    </row>
    <row r="253" spans="1:15" x14ac:dyDescent="0.25">
      <c r="A253" s="463" t="s">
        <v>1007</v>
      </c>
      <c r="B253" s="464"/>
      <c r="C253" s="464"/>
      <c r="D253" s="464"/>
      <c r="E253" s="464"/>
      <c r="F253" s="464"/>
      <c r="G253" s="464"/>
      <c r="H253" s="464"/>
      <c r="I253" s="198">
        <f>SUM(I252:I252)</f>
        <v>1365.94</v>
      </c>
      <c r="J253" s="274"/>
    </row>
    <row r="254" spans="1:15" s="152" customFormat="1" ht="15.75" x14ac:dyDescent="0.25">
      <c r="A254" s="158" t="s">
        <v>50</v>
      </c>
      <c r="B254" s="159"/>
      <c r="C254" s="159"/>
      <c r="D254" s="468" t="s">
        <v>141</v>
      </c>
      <c r="E254" s="469"/>
      <c r="F254" s="469"/>
      <c r="G254" s="469"/>
      <c r="H254" s="469"/>
      <c r="I254" s="470"/>
      <c r="L254" s="161"/>
      <c r="O254" s="165"/>
    </row>
    <row r="255" spans="1:15" ht="40.5" customHeight="1" x14ac:dyDescent="0.25">
      <c r="A255" s="162" t="s">
        <v>1037</v>
      </c>
      <c r="B255" s="258">
        <v>120101</v>
      </c>
      <c r="C255" s="258" t="s">
        <v>196</v>
      </c>
      <c r="D255" s="163" t="s">
        <v>1154</v>
      </c>
      <c r="E255" s="258" t="s">
        <v>15</v>
      </c>
      <c r="F255" s="164">
        <f>'MEMÓRIA DE CALC.'!H805</f>
        <v>41.436</v>
      </c>
      <c r="G255" s="377">
        <v>6.88</v>
      </c>
      <c r="H255" s="262">
        <f>ROUND(G255+(G255*$H$5),2)</f>
        <v>9.01</v>
      </c>
      <c r="I255" s="199">
        <f>H255*F255</f>
        <v>373.33835999999997</v>
      </c>
      <c r="J255" s="274"/>
      <c r="L255" s="160"/>
      <c r="O255" s="154"/>
    </row>
    <row r="256" spans="1:15" ht="75" x14ac:dyDescent="0.25">
      <c r="A256" s="162" t="s">
        <v>1038</v>
      </c>
      <c r="B256" s="258">
        <v>87529</v>
      </c>
      <c r="C256" s="258" t="s">
        <v>160</v>
      </c>
      <c r="D256" s="163" t="s">
        <v>789</v>
      </c>
      <c r="E256" s="258" t="s">
        <v>15</v>
      </c>
      <c r="F256" s="164">
        <f>'MEMÓRIA DE CALC.'!F808</f>
        <v>41.436</v>
      </c>
      <c r="G256" s="377">
        <v>35.78</v>
      </c>
      <c r="H256" s="262">
        <f>ROUND(G256+(G256*$H$5),2)</f>
        <v>46.84</v>
      </c>
      <c r="I256" s="199">
        <f>H256*F256</f>
        <v>1940.8622400000002</v>
      </c>
      <c r="J256" s="274"/>
      <c r="L256" s="160"/>
      <c r="O256" s="154"/>
    </row>
    <row r="257" spans="1:16" x14ac:dyDescent="0.25">
      <c r="A257" s="463" t="s">
        <v>1007</v>
      </c>
      <c r="B257" s="464"/>
      <c r="C257" s="464"/>
      <c r="D257" s="464"/>
      <c r="E257" s="464"/>
      <c r="F257" s="464"/>
      <c r="G257" s="464"/>
      <c r="H257" s="464"/>
      <c r="I257" s="198">
        <f>SUM(I255:I256)</f>
        <v>2314.2006000000001</v>
      </c>
      <c r="J257" s="274"/>
      <c r="L257" s="160"/>
      <c r="O257" s="154"/>
    </row>
    <row r="258" spans="1:16" s="152" customFormat="1" ht="15.75" x14ac:dyDescent="0.25">
      <c r="A258" s="158" t="s">
        <v>1148</v>
      </c>
      <c r="B258" s="159"/>
      <c r="C258" s="159"/>
      <c r="D258" s="468" t="s">
        <v>157</v>
      </c>
      <c r="E258" s="469"/>
      <c r="F258" s="469"/>
      <c r="G258" s="469"/>
      <c r="H258" s="469"/>
      <c r="I258" s="470"/>
      <c r="L258" s="161"/>
      <c r="O258" s="165"/>
    </row>
    <row r="259" spans="1:16" s="173" customFormat="1" ht="30" x14ac:dyDescent="0.25">
      <c r="A259" s="162" t="s">
        <v>1149</v>
      </c>
      <c r="B259" s="258">
        <v>88489</v>
      </c>
      <c r="C259" s="258" t="s">
        <v>160</v>
      </c>
      <c r="D259" s="163" t="s">
        <v>1201</v>
      </c>
      <c r="E259" s="258" t="s">
        <v>15</v>
      </c>
      <c r="F259" s="237">
        <f>'MEMÓRIA DE CALC.'!F812</f>
        <v>41.436</v>
      </c>
      <c r="G259" s="385">
        <v>15.8</v>
      </c>
      <c r="H259" s="171">
        <f>ROUND(G259+(G259*$H$5),2)</f>
        <v>20.68</v>
      </c>
      <c r="I259" s="231">
        <f t="shared" ref="I259" si="41">ROUND(H259*F259,2)</f>
        <v>856.9</v>
      </c>
      <c r="J259" s="287"/>
      <c r="P259" s="259"/>
    </row>
    <row r="260" spans="1:16" s="173" customFormat="1" ht="15.75" x14ac:dyDescent="0.25">
      <c r="A260" s="463" t="s">
        <v>1007</v>
      </c>
      <c r="B260" s="464"/>
      <c r="C260" s="464"/>
      <c r="D260" s="464"/>
      <c r="E260" s="464"/>
      <c r="F260" s="464"/>
      <c r="G260" s="464"/>
      <c r="H260" s="464"/>
      <c r="I260" s="198">
        <f>SUM(I258:I259)</f>
        <v>856.9</v>
      </c>
      <c r="J260" s="283"/>
      <c r="L260" s="174"/>
      <c r="O260" s="154"/>
      <c r="P260" s="259"/>
    </row>
    <row r="261" spans="1:16" s="152" customFormat="1" ht="15.75" x14ac:dyDescent="0.25">
      <c r="A261" s="158" t="s">
        <v>1155</v>
      </c>
      <c r="B261" s="159"/>
      <c r="C261" s="159"/>
      <c r="D261" s="468" t="s">
        <v>135</v>
      </c>
      <c r="E261" s="469"/>
      <c r="F261" s="469"/>
      <c r="G261" s="469"/>
      <c r="H261" s="469"/>
      <c r="I261" s="470"/>
      <c r="L261" s="161"/>
      <c r="O261" s="165"/>
    </row>
    <row r="262" spans="1:16" ht="60" x14ac:dyDescent="0.25">
      <c r="A262" s="162" t="s">
        <v>1156</v>
      </c>
      <c r="B262" s="258">
        <v>92259</v>
      </c>
      <c r="C262" s="258" t="s">
        <v>160</v>
      </c>
      <c r="D262" s="163" t="s">
        <v>782</v>
      </c>
      <c r="E262" s="258" t="s">
        <v>110</v>
      </c>
      <c r="F262" s="164">
        <f>'MEMÓRIA DE CALC.'!F816</f>
        <v>4</v>
      </c>
      <c r="G262" s="377">
        <v>492.42</v>
      </c>
      <c r="H262" s="171">
        <f>ROUND(G262+(G262*$H$5),2)</f>
        <v>644.58000000000004</v>
      </c>
      <c r="I262" s="231">
        <f t="shared" ref="I262:I263" si="42">ROUND(H262*F262,2)</f>
        <v>2578.3200000000002</v>
      </c>
      <c r="J262" s="274"/>
      <c r="L262" s="160"/>
    </row>
    <row r="263" spans="1:16" ht="30" x14ac:dyDescent="0.25">
      <c r="A263" s="162" t="s">
        <v>1204</v>
      </c>
      <c r="B263" s="258">
        <v>94216</v>
      </c>
      <c r="C263" s="258" t="s">
        <v>160</v>
      </c>
      <c r="D263" s="163" t="s">
        <v>285</v>
      </c>
      <c r="E263" s="258" t="s">
        <v>15</v>
      </c>
      <c r="F263" s="164">
        <f>'MEMÓRIA DE CALC.'!F822</f>
        <v>74.61</v>
      </c>
      <c r="G263" s="377">
        <v>233.55</v>
      </c>
      <c r="H263" s="171">
        <f>ROUND(G263+(G263*$H$5),2)</f>
        <v>305.72000000000003</v>
      </c>
      <c r="I263" s="231">
        <f t="shared" si="42"/>
        <v>22809.77</v>
      </c>
      <c r="J263" s="274"/>
      <c r="L263" s="160"/>
    </row>
    <row r="264" spans="1:16" x14ac:dyDescent="0.25">
      <c r="A264" s="463" t="s">
        <v>1039</v>
      </c>
      <c r="B264" s="464"/>
      <c r="C264" s="464"/>
      <c r="D264" s="464"/>
      <c r="E264" s="464"/>
      <c r="F264" s="464"/>
      <c r="G264" s="464"/>
      <c r="H264" s="464"/>
      <c r="I264" s="198">
        <f>SUM(I262:I263)</f>
        <v>25388.09</v>
      </c>
      <c r="J264" s="274"/>
    </row>
    <row r="265" spans="1:16" s="178" customFormat="1" ht="15" customHeight="1" x14ac:dyDescent="0.2">
      <c r="A265" s="158" t="s">
        <v>1205</v>
      </c>
      <c r="B265" s="159"/>
      <c r="C265" s="177"/>
      <c r="D265" s="473" t="s">
        <v>159</v>
      </c>
      <c r="E265" s="471"/>
      <c r="F265" s="471"/>
      <c r="G265" s="471"/>
      <c r="H265" s="471"/>
      <c r="I265" s="472"/>
    </row>
    <row r="266" spans="1:16" ht="18.75" customHeight="1" x14ac:dyDescent="0.25">
      <c r="A266" s="225" t="s">
        <v>1206</v>
      </c>
      <c r="B266" s="226">
        <v>200401</v>
      </c>
      <c r="C266" s="220" t="s">
        <v>196</v>
      </c>
      <c r="D266" s="227" t="s">
        <v>447</v>
      </c>
      <c r="E266" s="226" t="s">
        <v>15</v>
      </c>
      <c r="F266" s="228">
        <f>'MEMÓRIA DE CALC.'!F826</f>
        <v>55.77</v>
      </c>
      <c r="G266" s="387">
        <v>11.1</v>
      </c>
      <c r="H266" s="171">
        <f>ROUND(G266+(G266*$H$5),2)</f>
        <v>14.53</v>
      </c>
      <c r="I266" s="231">
        <f t="shared" ref="I266" si="43">ROUND(H266*F266,2)</f>
        <v>810.34</v>
      </c>
      <c r="J266" s="274"/>
      <c r="L266" s="166"/>
      <c r="O266" s="154"/>
    </row>
    <row r="267" spans="1:16" x14ac:dyDescent="0.25">
      <c r="A267" s="463" t="s">
        <v>1150</v>
      </c>
      <c r="B267" s="464"/>
      <c r="C267" s="464"/>
      <c r="D267" s="464"/>
      <c r="E267" s="464"/>
      <c r="F267" s="464"/>
      <c r="G267" s="464"/>
      <c r="H267" s="464"/>
      <c r="I267" s="198">
        <f>SUM(I266:I266)</f>
        <v>810.34</v>
      </c>
      <c r="J267" s="274"/>
    </row>
    <row r="268" spans="1:16" x14ac:dyDescent="0.25">
      <c r="A268" s="463" t="s">
        <v>1006</v>
      </c>
      <c r="B268" s="464"/>
      <c r="C268" s="464"/>
      <c r="D268" s="464"/>
      <c r="E268" s="464"/>
      <c r="F268" s="464"/>
      <c r="G268" s="464"/>
      <c r="H268" s="464"/>
      <c r="I268" s="200">
        <f>I234+I244+I250+I253+I264+I267+I257+I260</f>
        <v>58453.130599999997</v>
      </c>
    </row>
    <row r="269" spans="1:16" ht="15.75" x14ac:dyDescent="0.25">
      <c r="A269" s="158" t="s">
        <v>51</v>
      </c>
      <c r="B269" s="159"/>
      <c r="C269" s="159"/>
      <c r="D269" s="468" t="s">
        <v>1047</v>
      </c>
      <c r="E269" s="471"/>
      <c r="F269" s="471"/>
      <c r="G269" s="471"/>
      <c r="H269" s="471"/>
      <c r="I269" s="472"/>
    </row>
    <row r="270" spans="1:16" ht="15.75" x14ac:dyDescent="0.25">
      <c r="A270" s="158" t="s">
        <v>52</v>
      </c>
      <c r="B270" s="159"/>
      <c r="C270" s="159"/>
      <c r="D270" s="473" t="s">
        <v>30</v>
      </c>
      <c r="E270" s="471"/>
      <c r="F270" s="471"/>
      <c r="G270" s="471"/>
      <c r="H270" s="471"/>
      <c r="I270" s="472"/>
    </row>
    <row r="271" spans="1:16" ht="30" x14ac:dyDescent="0.25">
      <c r="A271" s="162" t="s">
        <v>986</v>
      </c>
      <c r="B271" s="258">
        <v>30101</v>
      </c>
      <c r="C271" s="258" t="s">
        <v>196</v>
      </c>
      <c r="D271" s="223" t="s">
        <v>31</v>
      </c>
      <c r="E271" s="258" t="s">
        <v>26</v>
      </c>
      <c r="F271" s="224">
        <f>'MEMÓRIA DE CALC.'!F831</f>
        <v>220.17</v>
      </c>
      <c r="G271" s="376">
        <v>51.51</v>
      </c>
      <c r="H271" s="171">
        <f>ROUND(G271+(G271*H$5),2)</f>
        <v>67.430000000000007</v>
      </c>
      <c r="I271" s="231">
        <f t="shared" ref="I271:I272" si="44">ROUND(H271*F271,2)</f>
        <v>14846.06</v>
      </c>
      <c r="J271" s="274"/>
      <c r="L271" s="160"/>
    </row>
    <row r="272" spans="1:16" ht="30" x14ac:dyDescent="0.25">
      <c r="A272" s="162" t="s">
        <v>987</v>
      </c>
      <c r="B272" s="258">
        <v>93382</v>
      </c>
      <c r="C272" s="258" t="s">
        <v>160</v>
      </c>
      <c r="D272" s="163" t="s">
        <v>1189</v>
      </c>
      <c r="E272" s="258" t="s">
        <v>26</v>
      </c>
      <c r="F272" s="224">
        <f>'MEMÓRIA DE CALC.'!F834</f>
        <v>78.290000000000006</v>
      </c>
      <c r="G272" s="376">
        <v>33.869999999999997</v>
      </c>
      <c r="H272" s="171">
        <f>ROUND(G272+(G272*H$5),2)</f>
        <v>44.34</v>
      </c>
      <c r="I272" s="231">
        <f t="shared" si="44"/>
        <v>3471.38</v>
      </c>
      <c r="J272" s="274"/>
      <c r="L272" s="160"/>
    </row>
    <row r="273" spans="1:12" x14ac:dyDescent="0.25">
      <c r="A273" s="463" t="s">
        <v>1005</v>
      </c>
      <c r="B273" s="464"/>
      <c r="C273" s="464"/>
      <c r="D273" s="464"/>
      <c r="E273" s="464"/>
      <c r="F273" s="464"/>
      <c r="G273" s="464"/>
      <c r="H273" s="464"/>
      <c r="I273" s="198">
        <f>SUM(I271:I272)</f>
        <v>18317.439999999999</v>
      </c>
      <c r="J273" s="274"/>
    </row>
    <row r="274" spans="1:12" ht="15.75" x14ac:dyDescent="0.25">
      <c r="A274" s="158" t="s">
        <v>53</v>
      </c>
      <c r="B274" s="159"/>
      <c r="C274" s="159"/>
      <c r="D274" s="473" t="s">
        <v>985</v>
      </c>
      <c r="E274" s="471"/>
      <c r="F274" s="471"/>
      <c r="G274" s="471"/>
      <c r="H274" s="471"/>
      <c r="I274" s="472"/>
    </row>
    <row r="275" spans="1:12" ht="45" x14ac:dyDescent="0.25">
      <c r="A275" s="162" t="s">
        <v>988</v>
      </c>
      <c r="B275" s="258">
        <v>94962</v>
      </c>
      <c r="C275" s="258" t="s">
        <v>160</v>
      </c>
      <c r="D275" s="223" t="s">
        <v>780</v>
      </c>
      <c r="E275" s="258" t="s">
        <v>26</v>
      </c>
      <c r="F275" s="224">
        <f>'MEMÓRIA DE CALC.'!F839</f>
        <v>4.3</v>
      </c>
      <c r="G275" s="376">
        <v>381.77</v>
      </c>
      <c r="H275" s="171">
        <f>ROUND(G275+(G275*H$5),2)</f>
        <v>499.74</v>
      </c>
      <c r="I275" s="231">
        <f t="shared" ref="I275:I278" si="45">ROUND(H275*F275,2)</f>
        <v>2148.88</v>
      </c>
      <c r="J275" s="274"/>
      <c r="L275" s="143"/>
    </row>
    <row r="276" spans="1:12" ht="45" x14ac:dyDescent="0.25">
      <c r="A276" s="162" t="s">
        <v>989</v>
      </c>
      <c r="B276" s="170">
        <v>40243</v>
      </c>
      <c r="C276" s="258" t="s">
        <v>196</v>
      </c>
      <c r="D276" s="163" t="s">
        <v>37</v>
      </c>
      <c r="E276" s="170" t="s">
        <v>36</v>
      </c>
      <c r="F276" s="224">
        <f>'MEMÓRIA DE CALC.'!F845</f>
        <v>2319</v>
      </c>
      <c r="G276" s="376">
        <v>11.65</v>
      </c>
      <c r="H276" s="171">
        <f t="shared" ref="H276:H278" si="46">ROUND(G276+(G276*H$5),2)</f>
        <v>15.25</v>
      </c>
      <c r="I276" s="231">
        <f t="shared" si="45"/>
        <v>35364.75</v>
      </c>
      <c r="J276" s="274"/>
      <c r="L276" s="143"/>
    </row>
    <row r="277" spans="1:12" ht="62.25" customHeight="1" x14ac:dyDescent="0.25">
      <c r="A277" s="162" t="s">
        <v>990</v>
      </c>
      <c r="B277" s="134">
        <v>40238</v>
      </c>
      <c r="C277" s="258" t="s">
        <v>196</v>
      </c>
      <c r="D277" s="163" t="s">
        <v>39</v>
      </c>
      <c r="E277" s="133" t="s">
        <v>15</v>
      </c>
      <c r="F277" s="224">
        <f>'MEMÓRIA DE CALC.'!F848</f>
        <v>392.9</v>
      </c>
      <c r="G277" s="376">
        <v>80.180000000000007</v>
      </c>
      <c r="H277" s="171">
        <f t="shared" si="46"/>
        <v>104.96</v>
      </c>
      <c r="I277" s="231">
        <f t="shared" si="45"/>
        <v>41238.78</v>
      </c>
      <c r="J277" s="274"/>
      <c r="L277" s="143"/>
    </row>
    <row r="278" spans="1:12" ht="45" x14ac:dyDescent="0.25">
      <c r="A278" s="162" t="s">
        <v>991</v>
      </c>
      <c r="B278" s="258">
        <v>94966</v>
      </c>
      <c r="C278" s="258" t="s">
        <v>160</v>
      </c>
      <c r="D278" s="163" t="s">
        <v>779</v>
      </c>
      <c r="E278" s="258" t="s">
        <v>26</v>
      </c>
      <c r="F278" s="224">
        <f>'MEMÓRIA DE CALC.'!F851</f>
        <v>62.8</v>
      </c>
      <c r="G278" s="376">
        <v>506.86</v>
      </c>
      <c r="H278" s="171">
        <f t="shared" si="46"/>
        <v>663.48</v>
      </c>
      <c r="I278" s="231">
        <f t="shared" si="45"/>
        <v>41666.54</v>
      </c>
      <c r="J278" s="274"/>
      <c r="L278" s="143"/>
    </row>
    <row r="279" spans="1:12" x14ac:dyDescent="0.25">
      <c r="A279" s="463" t="s">
        <v>773</v>
      </c>
      <c r="B279" s="464"/>
      <c r="C279" s="464"/>
      <c r="D279" s="464"/>
      <c r="E279" s="464"/>
      <c r="F279" s="464"/>
      <c r="G279" s="464"/>
      <c r="H279" s="464"/>
      <c r="I279" s="198">
        <f>SUM(I275:I278)</f>
        <v>120418.95000000001</v>
      </c>
      <c r="J279" s="274"/>
      <c r="L279" s="143"/>
    </row>
    <row r="280" spans="1:12" x14ac:dyDescent="0.25">
      <c r="A280" s="463" t="s">
        <v>1004</v>
      </c>
      <c r="B280" s="464"/>
      <c r="C280" s="464"/>
      <c r="D280" s="464"/>
      <c r="E280" s="464"/>
      <c r="F280" s="464"/>
      <c r="G280" s="464"/>
      <c r="H280" s="464"/>
      <c r="I280" s="200">
        <f>I273+I279</f>
        <v>138736.39000000001</v>
      </c>
      <c r="L280" s="143"/>
    </row>
    <row r="281" spans="1:12" ht="15.75" x14ac:dyDescent="0.25">
      <c r="A281" s="158" t="s">
        <v>54</v>
      </c>
      <c r="B281" s="159"/>
      <c r="C281" s="159"/>
      <c r="D281" s="468" t="s">
        <v>406</v>
      </c>
      <c r="E281" s="471"/>
      <c r="F281" s="471"/>
      <c r="G281" s="471"/>
      <c r="H281" s="471"/>
      <c r="I281" s="472"/>
      <c r="L281" s="143"/>
    </row>
    <row r="282" spans="1:12" ht="15.75" x14ac:dyDescent="0.25">
      <c r="A282" s="158" t="s">
        <v>55</v>
      </c>
      <c r="B282" s="159"/>
      <c r="C282" s="159"/>
      <c r="D282" s="473" t="s">
        <v>30</v>
      </c>
      <c r="E282" s="471"/>
      <c r="F282" s="471"/>
      <c r="G282" s="471"/>
      <c r="H282" s="471"/>
      <c r="I282" s="472"/>
      <c r="L282" s="143"/>
    </row>
    <row r="283" spans="1:12" ht="30" x14ac:dyDescent="0.25">
      <c r="A283" s="162" t="s">
        <v>992</v>
      </c>
      <c r="B283" s="258">
        <v>30101</v>
      </c>
      <c r="C283" s="258" t="s">
        <v>196</v>
      </c>
      <c r="D283" s="223" t="s">
        <v>31</v>
      </c>
      <c r="E283" s="258" t="s">
        <v>26</v>
      </c>
      <c r="F283" s="224">
        <f>'MEMÓRIA DE CALC.'!F856</f>
        <v>68.540000000000006</v>
      </c>
      <c r="G283" s="376">
        <v>51.51</v>
      </c>
      <c r="H283" s="171">
        <f>ROUND(G283+(G283*H$5),2)</f>
        <v>67.430000000000007</v>
      </c>
      <c r="I283" s="231">
        <f t="shared" ref="I283" si="47">ROUND(H283*F283,2)</f>
        <v>4621.6499999999996</v>
      </c>
      <c r="J283" s="274"/>
      <c r="L283" s="143"/>
    </row>
    <row r="284" spans="1:12" x14ac:dyDescent="0.25">
      <c r="A284" s="463" t="s">
        <v>1003</v>
      </c>
      <c r="B284" s="464"/>
      <c r="C284" s="464"/>
      <c r="D284" s="464"/>
      <c r="E284" s="464"/>
      <c r="F284" s="464"/>
      <c r="G284" s="464"/>
      <c r="H284" s="464"/>
      <c r="I284" s="198">
        <f>SUM(I283:I283)</f>
        <v>4621.6499999999996</v>
      </c>
      <c r="J284" s="274"/>
      <c r="L284" s="143"/>
    </row>
    <row r="285" spans="1:12" ht="15.75" x14ac:dyDescent="0.25">
      <c r="A285" s="158" t="s">
        <v>56</v>
      </c>
      <c r="B285" s="159"/>
      <c r="C285" s="159"/>
      <c r="D285" s="473" t="s">
        <v>34</v>
      </c>
      <c r="E285" s="471"/>
      <c r="F285" s="471"/>
      <c r="G285" s="471"/>
      <c r="H285" s="471"/>
      <c r="I285" s="472"/>
      <c r="L285" s="143"/>
    </row>
    <row r="286" spans="1:12" ht="45" x14ac:dyDescent="0.25">
      <c r="A286" s="162" t="s">
        <v>993</v>
      </c>
      <c r="B286" s="258">
        <v>94962</v>
      </c>
      <c r="C286" s="258" t="s">
        <v>160</v>
      </c>
      <c r="D286" s="223" t="s">
        <v>780</v>
      </c>
      <c r="E286" s="258" t="s">
        <v>26</v>
      </c>
      <c r="F286" s="224">
        <f>'MEMÓRIA DE CALC.'!F861</f>
        <v>3</v>
      </c>
      <c r="G286" s="376">
        <v>381.77</v>
      </c>
      <c r="H286" s="171">
        <f>ROUND(G286+(G286*H$5),2)</f>
        <v>499.74</v>
      </c>
      <c r="I286" s="231">
        <f t="shared" ref="I286:I291" si="48">ROUND(H286*F286,2)</f>
        <v>1499.22</v>
      </c>
      <c r="J286" s="274"/>
      <c r="L286" s="143"/>
    </row>
    <row r="287" spans="1:12" ht="45" x14ac:dyDescent="0.25">
      <c r="A287" s="162" t="s">
        <v>994</v>
      </c>
      <c r="B287" s="170">
        <v>40243</v>
      </c>
      <c r="C287" s="258" t="s">
        <v>196</v>
      </c>
      <c r="D287" s="163" t="s">
        <v>37</v>
      </c>
      <c r="E287" s="170" t="s">
        <v>36</v>
      </c>
      <c r="F287" s="224">
        <f>'MEMÓRIA DE CALC.'!F866</f>
        <v>876</v>
      </c>
      <c r="G287" s="376">
        <v>11.65</v>
      </c>
      <c r="H287" s="171">
        <f t="shared" ref="H287:H291" si="49">ROUND(G287+(G287*H$5),2)</f>
        <v>15.25</v>
      </c>
      <c r="I287" s="231">
        <f t="shared" si="48"/>
        <v>13359</v>
      </c>
      <c r="J287" s="274"/>
      <c r="L287" s="143"/>
    </row>
    <row r="288" spans="1:12" ht="30" x14ac:dyDescent="0.25">
      <c r="A288" s="162" t="s">
        <v>995</v>
      </c>
      <c r="B288" s="170">
        <v>40246</v>
      </c>
      <c r="C288" s="258" t="s">
        <v>196</v>
      </c>
      <c r="D288" s="163" t="s">
        <v>38</v>
      </c>
      <c r="E288" s="170" t="s">
        <v>36</v>
      </c>
      <c r="F288" s="224">
        <f>'MEMÓRIA DE CALC.'!F870</f>
        <v>139</v>
      </c>
      <c r="G288" s="376">
        <v>11.95</v>
      </c>
      <c r="H288" s="171">
        <f t="shared" si="49"/>
        <v>15.64</v>
      </c>
      <c r="I288" s="231">
        <f t="shared" si="48"/>
        <v>2173.96</v>
      </c>
      <c r="J288" s="274"/>
      <c r="L288" s="160"/>
    </row>
    <row r="289" spans="1:15" ht="45" x14ac:dyDescent="0.25">
      <c r="A289" s="162" t="s">
        <v>996</v>
      </c>
      <c r="B289" s="134">
        <v>40238</v>
      </c>
      <c r="C289" s="258" t="s">
        <v>196</v>
      </c>
      <c r="D289" s="163" t="s">
        <v>39</v>
      </c>
      <c r="E289" s="133" t="s">
        <v>15</v>
      </c>
      <c r="F289" s="224">
        <f>'MEMÓRIA DE CALC.'!F873</f>
        <v>88</v>
      </c>
      <c r="G289" s="376">
        <v>80.180000000000007</v>
      </c>
      <c r="H289" s="171">
        <f t="shared" si="49"/>
        <v>104.96</v>
      </c>
      <c r="I289" s="231">
        <f t="shared" si="48"/>
        <v>9236.48</v>
      </c>
      <c r="J289" s="274"/>
      <c r="L289" s="160"/>
    </row>
    <row r="290" spans="1:15" ht="45" x14ac:dyDescent="0.25">
      <c r="A290" s="162" t="s">
        <v>997</v>
      </c>
      <c r="B290" s="258">
        <v>94966</v>
      </c>
      <c r="C290" s="258" t="s">
        <v>160</v>
      </c>
      <c r="D290" s="163" t="s">
        <v>779</v>
      </c>
      <c r="E290" s="258" t="s">
        <v>26</v>
      </c>
      <c r="F290" s="224">
        <f>'MEMÓRIA DE CALC.'!F876</f>
        <v>29</v>
      </c>
      <c r="G290" s="376">
        <v>506.86</v>
      </c>
      <c r="H290" s="171">
        <f t="shared" si="49"/>
        <v>663.48</v>
      </c>
      <c r="I290" s="231">
        <f t="shared" si="48"/>
        <v>19240.919999999998</v>
      </c>
      <c r="J290" s="274"/>
      <c r="L290" s="160"/>
    </row>
    <row r="291" spans="1:15" ht="30" x14ac:dyDescent="0.25">
      <c r="A291" s="162" t="s">
        <v>998</v>
      </c>
      <c r="B291" s="258">
        <v>40813</v>
      </c>
      <c r="C291" s="258" t="s">
        <v>196</v>
      </c>
      <c r="D291" s="163" t="s">
        <v>417</v>
      </c>
      <c r="E291" s="258" t="s">
        <v>15</v>
      </c>
      <c r="F291" s="224">
        <f>'MEMÓRIA DE CALC.'!H887</f>
        <v>418.34000000000003</v>
      </c>
      <c r="G291" s="376">
        <v>87.05</v>
      </c>
      <c r="H291" s="171">
        <f t="shared" si="49"/>
        <v>113.95</v>
      </c>
      <c r="I291" s="231">
        <f t="shared" si="48"/>
        <v>47669.84</v>
      </c>
      <c r="J291" s="274"/>
      <c r="L291" s="160"/>
    </row>
    <row r="292" spans="1:15" x14ac:dyDescent="0.25">
      <c r="A292" s="463" t="s">
        <v>1002</v>
      </c>
      <c r="B292" s="464"/>
      <c r="C292" s="464"/>
      <c r="D292" s="464"/>
      <c r="E292" s="464"/>
      <c r="F292" s="464"/>
      <c r="G292" s="464"/>
      <c r="H292" s="464"/>
      <c r="I292" s="198">
        <f>SUM(I286:I291)</f>
        <v>93179.42</v>
      </c>
      <c r="J292" s="274"/>
    </row>
    <row r="293" spans="1:15" s="152" customFormat="1" ht="15.75" x14ac:dyDescent="0.25">
      <c r="A293" s="158" t="s">
        <v>306</v>
      </c>
      <c r="B293" s="167"/>
      <c r="C293" s="167"/>
      <c r="D293" s="468" t="s">
        <v>159</v>
      </c>
      <c r="E293" s="469"/>
      <c r="F293" s="469"/>
      <c r="G293" s="469"/>
      <c r="H293" s="469"/>
      <c r="I293" s="470"/>
      <c r="L293" s="161"/>
      <c r="O293" s="165"/>
    </row>
    <row r="294" spans="1:15" ht="60" x14ac:dyDescent="0.25">
      <c r="A294" s="170" t="s">
        <v>999</v>
      </c>
      <c r="B294" s="462" t="s">
        <v>661</v>
      </c>
      <c r="C294" s="462"/>
      <c r="D294" s="163" t="s">
        <v>1210</v>
      </c>
      <c r="E294" s="170" t="s">
        <v>15</v>
      </c>
      <c r="F294" s="242">
        <f>'MEMÓRIA DE CALC.'!H897</f>
        <v>104.58500000000001</v>
      </c>
      <c r="G294" s="379">
        <f>'COMP. 14'!E33</f>
        <v>36.628</v>
      </c>
      <c r="H294" s="171">
        <f>ROUND(G294+(G294*$H$5),2)</f>
        <v>47.95</v>
      </c>
      <c r="I294" s="231">
        <f t="shared" ref="I294" si="50">ROUND(H294*F294,2)</f>
        <v>5014.8500000000004</v>
      </c>
      <c r="J294" s="274"/>
      <c r="L294" s="160"/>
      <c r="O294" s="154"/>
    </row>
    <row r="295" spans="1:15" ht="60" x14ac:dyDescent="0.25">
      <c r="A295" s="170" t="s">
        <v>1000</v>
      </c>
      <c r="B295" s="258">
        <v>87242</v>
      </c>
      <c r="C295" s="258" t="s">
        <v>160</v>
      </c>
      <c r="D295" s="163" t="s">
        <v>1207</v>
      </c>
      <c r="E295" s="258" t="s">
        <v>15</v>
      </c>
      <c r="F295" s="164">
        <f>'MEMÓRIA DE CALC.'!F900</f>
        <v>104.58500000000001</v>
      </c>
      <c r="G295" s="377">
        <v>237.03</v>
      </c>
      <c r="H295" s="171">
        <f>ROUND(G295+(G295*$H$5),2)</f>
        <v>310.27</v>
      </c>
      <c r="I295" s="231">
        <f t="shared" ref="I295:I306" si="51">ROUND(H295*F295,2)</f>
        <v>32449.59</v>
      </c>
      <c r="J295" s="274"/>
      <c r="L295" s="160"/>
      <c r="O295" s="154"/>
    </row>
    <row r="296" spans="1:15" x14ac:dyDescent="0.25">
      <c r="A296" s="170" t="s">
        <v>1026</v>
      </c>
      <c r="B296" s="258" t="s">
        <v>408</v>
      </c>
      <c r="C296" s="258" t="s">
        <v>5</v>
      </c>
      <c r="D296" s="163" t="s">
        <v>409</v>
      </c>
      <c r="E296" s="258" t="s">
        <v>21</v>
      </c>
      <c r="F296" s="164">
        <f>'MEMÓRIA DE CALC.'!F903</f>
        <v>25.73</v>
      </c>
      <c r="G296" s="377">
        <v>229.12</v>
      </c>
      <c r="H296" s="171">
        <f t="shared" ref="H296:H299" si="52">ROUND(G296+(G296*$H$5),2)</f>
        <v>299.92</v>
      </c>
      <c r="I296" s="231">
        <f t="shared" si="51"/>
        <v>7716.94</v>
      </c>
      <c r="J296" s="274"/>
      <c r="L296" s="160"/>
      <c r="O296" s="154"/>
    </row>
    <row r="297" spans="1:15" x14ac:dyDescent="0.25">
      <c r="A297" s="170" t="s">
        <v>1027</v>
      </c>
      <c r="B297" s="258" t="s">
        <v>1209</v>
      </c>
      <c r="C297" s="258" t="s">
        <v>5</v>
      </c>
      <c r="D297" s="163" t="s">
        <v>1208</v>
      </c>
      <c r="E297" s="258" t="s">
        <v>21</v>
      </c>
      <c r="F297" s="164">
        <f>'MEMÓRIA DE CALC.'!F906</f>
        <v>25.34</v>
      </c>
      <c r="G297" s="377">
        <v>415.46</v>
      </c>
      <c r="H297" s="171">
        <f t="shared" si="52"/>
        <v>543.84</v>
      </c>
      <c r="I297" s="231">
        <f t="shared" si="51"/>
        <v>13780.91</v>
      </c>
      <c r="J297" s="274"/>
      <c r="L297" s="160"/>
      <c r="O297" s="154"/>
    </row>
    <row r="298" spans="1:15" ht="30" x14ac:dyDescent="0.25">
      <c r="A298" s="170" t="s">
        <v>1028</v>
      </c>
      <c r="B298" s="258" t="s">
        <v>583</v>
      </c>
      <c r="C298" s="258" t="s">
        <v>5</v>
      </c>
      <c r="D298" s="163" t="s">
        <v>584</v>
      </c>
      <c r="E298" s="258" t="s">
        <v>21</v>
      </c>
      <c r="F298" s="164">
        <f>'MEMÓRIA DE CALC.'!G908</f>
        <v>1.5</v>
      </c>
      <c r="G298" s="377">
        <v>247.64</v>
      </c>
      <c r="H298" s="171">
        <f t="shared" si="52"/>
        <v>324.16000000000003</v>
      </c>
      <c r="I298" s="231">
        <f t="shared" si="51"/>
        <v>486.24</v>
      </c>
      <c r="J298" s="274"/>
      <c r="L298" s="160"/>
      <c r="O298" s="154"/>
    </row>
    <row r="299" spans="1:15" ht="39" customHeight="1" x14ac:dyDescent="0.25">
      <c r="A299" s="170" t="s">
        <v>1029</v>
      </c>
      <c r="B299" s="258" t="s">
        <v>648</v>
      </c>
      <c r="C299" s="258" t="s">
        <v>5</v>
      </c>
      <c r="D299" s="163" t="s">
        <v>647</v>
      </c>
      <c r="E299" s="258" t="s">
        <v>110</v>
      </c>
      <c r="F299" s="164">
        <f>'MEMÓRIA DE CALC.'!G909</f>
        <v>2</v>
      </c>
      <c r="G299" s="377">
        <v>613.09</v>
      </c>
      <c r="H299" s="171">
        <f t="shared" si="52"/>
        <v>802.53</v>
      </c>
      <c r="I299" s="231">
        <f t="shared" si="51"/>
        <v>1605.06</v>
      </c>
      <c r="J299" s="274"/>
      <c r="L299" s="166"/>
      <c r="O299" s="154"/>
    </row>
    <row r="300" spans="1:15" ht="36.75" customHeight="1" x14ac:dyDescent="0.25">
      <c r="A300" s="170" t="s">
        <v>1030</v>
      </c>
      <c r="B300" s="466" t="s">
        <v>662</v>
      </c>
      <c r="C300" s="467"/>
      <c r="D300" s="191" t="s">
        <v>718</v>
      </c>
      <c r="E300" s="258" t="s">
        <v>110</v>
      </c>
      <c r="F300" s="164">
        <f>'MEMÓRIA DE CALC.'!G910</f>
        <v>1</v>
      </c>
      <c r="G300" s="377">
        <f>'COMP. 15'!F$21</f>
        <v>3114.4251333333336</v>
      </c>
      <c r="H300" s="171">
        <f>ROUND(G300+(G300*$H$6),2)</f>
        <v>3599.34</v>
      </c>
      <c r="I300" s="231">
        <f t="shared" si="51"/>
        <v>3599.34</v>
      </c>
      <c r="J300" s="274"/>
      <c r="L300" s="166"/>
      <c r="O300" s="154"/>
    </row>
    <row r="301" spans="1:15" ht="40.5" customHeight="1" x14ac:dyDescent="0.25">
      <c r="A301" s="170" t="s">
        <v>1031</v>
      </c>
      <c r="B301" s="466" t="s">
        <v>663</v>
      </c>
      <c r="C301" s="467"/>
      <c r="D301" s="191" t="s">
        <v>719</v>
      </c>
      <c r="E301" s="258" t="s">
        <v>110</v>
      </c>
      <c r="F301" s="164">
        <f>'MEMÓRIA DE CALC.'!G911</f>
        <v>1</v>
      </c>
      <c r="G301" s="377">
        <f>'COMP. 16'!F$20</f>
        <v>234.23946666666666</v>
      </c>
      <c r="H301" s="171">
        <f t="shared" ref="H301:H306" si="53">ROUND(G301+(G301*$H$6),2)</f>
        <v>270.70999999999998</v>
      </c>
      <c r="I301" s="231">
        <f t="shared" si="51"/>
        <v>270.70999999999998</v>
      </c>
      <c r="J301" s="274"/>
      <c r="L301" s="166"/>
      <c r="O301" s="154"/>
    </row>
    <row r="302" spans="1:15" ht="21" customHeight="1" x14ac:dyDescent="0.25">
      <c r="A302" s="170" t="s">
        <v>1032</v>
      </c>
      <c r="B302" s="466" t="s">
        <v>664</v>
      </c>
      <c r="C302" s="467"/>
      <c r="D302" s="191" t="s">
        <v>720</v>
      </c>
      <c r="E302" s="258" t="s">
        <v>110</v>
      </c>
      <c r="F302" s="164">
        <f>'MEMÓRIA DE CALC.'!G912</f>
        <v>1</v>
      </c>
      <c r="G302" s="377">
        <f>'COMP. 17'!F$20</f>
        <v>780.68</v>
      </c>
      <c r="H302" s="171">
        <f t="shared" si="53"/>
        <v>902.23</v>
      </c>
      <c r="I302" s="231">
        <f t="shared" si="51"/>
        <v>902.23</v>
      </c>
      <c r="J302" s="274"/>
      <c r="L302" s="166"/>
      <c r="O302" s="154"/>
    </row>
    <row r="303" spans="1:15" ht="36" customHeight="1" x14ac:dyDescent="0.25">
      <c r="A303" s="170" t="s">
        <v>1033</v>
      </c>
      <c r="B303" s="466" t="s">
        <v>665</v>
      </c>
      <c r="C303" s="467"/>
      <c r="D303" s="191" t="s">
        <v>721</v>
      </c>
      <c r="E303" s="258" t="s">
        <v>110</v>
      </c>
      <c r="F303" s="164">
        <f>'MEMÓRIA DE CALC.'!G913</f>
        <v>1</v>
      </c>
      <c r="G303" s="377">
        <f>'COMP. 18'!F$20</f>
        <v>89.679999999999993</v>
      </c>
      <c r="H303" s="171">
        <f t="shared" si="53"/>
        <v>103.64</v>
      </c>
      <c r="I303" s="231">
        <f t="shared" si="51"/>
        <v>103.64</v>
      </c>
      <c r="J303" s="274"/>
      <c r="L303" s="166"/>
      <c r="O303" s="154"/>
    </row>
    <row r="304" spans="1:15" ht="32.25" customHeight="1" x14ac:dyDescent="0.25">
      <c r="A304" s="170" t="s">
        <v>1034</v>
      </c>
      <c r="B304" s="466" t="s">
        <v>671</v>
      </c>
      <c r="C304" s="467"/>
      <c r="D304" s="191" t="s">
        <v>723</v>
      </c>
      <c r="E304" s="258" t="s">
        <v>110</v>
      </c>
      <c r="F304" s="164">
        <f>'MEMÓRIA DE CALC.'!G914</f>
        <v>4</v>
      </c>
      <c r="G304" s="377">
        <f>'COMP. 19'!F$20</f>
        <v>86.346666666666664</v>
      </c>
      <c r="H304" s="171">
        <f t="shared" si="53"/>
        <v>99.79</v>
      </c>
      <c r="I304" s="231">
        <f t="shared" si="51"/>
        <v>399.16</v>
      </c>
      <c r="J304" s="274"/>
      <c r="L304" s="166"/>
      <c r="O304" s="154"/>
    </row>
    <row r="305" spans="1:15" s="193" customFormat="1" ht="39" customHeight="1" x14ac:dyDescent="0.25">
      <c r="A305" s="170" t="s">
        <v>1035</v>
      </c>
      <c r="B305" s="466" t="s">
        <v>679</v>
      </c>
      <c r="C305" s="467"/>
      <c r="D305" s="191" t="s">
        <v>676</v>
      </c>
      <c r="E305" s="133" t="s">
        <v>110</v>
      </c>
      <c r="F305" s="192">
        <f>'MEMÓRIA DE CALC.'!G915</f>
        <v>7</v>
      </c>
      <c r="G305" s="384">
        <f>'COMP. 20'!F$20</f>
        <v>1190.0133333333333</v>
      </c>
      <c r="H305" s="171">
        <f t="shared" si="53"/>
        <v>1375.3</v>
      </c>
      <c r="I305" s="231">
        <f t="shared" si="51"/>
        <v>9627.1</v>
      </c>
      <c r="J305" s="284"/>
    </row>
    <row r="306" spans="1:15" s="193" customFormat="1" ht="36.75" customHeight="1" x14ac:dyDescent="0.25">
      <c r="A306" s="170" t="s">
        <v>1213</v>
      </c>
      <c r="B306" s="466" t="s">
        <v>711</v>
      </c>
      <c r="C306" s="467"/>
      <c r="D306" s="191" t="s">
        <v>677</v>
      </c>
      <c r="E306" s="133" t="s">
        <v>110</v>
      </c>
      <c r="F306" s="192">
        <f>'MEMÓRIA DE CALC.'!G916</f>
        <v>1</v>
      </c>
      <c r="G306" s="384">
        <f>'COMP. 21'!F$20</f>
        <v>514.04333333333329</v>
      </c>
      <c r="H306" s="171">
        <f t="shared" si="53"/>
        <v>594.08000000000004</v>
      </c>
      <c r="I306" s="231">
        <f t="shared" si="51"/>
        <v>594.08000000000004</v>
      </c>
      <c r="J306" s="284"/>
    </row>
    <row r="307" spans="1:15" x14ac:dyDescent="0.25">
      <c r="A307" s="463" t="s">
        <v>1157</v>
      </c>
      <c r="B307" s="464"/>
      <c r="C307" s="464"/>
      <c r="D307" s="464"/>
      <c r="E307" s="464"/>
      <c r="F307" s="464"/>
      <c r="G307" s="464"/>
      <c r="H307" s="464"/>
      <c r="I307" s="200">
        <f>SUM(I294:I306)</f>
        <v>76549.85000000002</v>
      </c>
      <c r="J307" s="274"/>
      <c r="O307" s="154"/>
    </row>
    <row r="308" spans="1:15" x14ac:dyDescent="0.25">
      <c r="A308" s="463" t="s">
        <v>1001</v>
      </c>
      <c r="B308" s="464"/>
      <c r="C308" s="464"/>
      <c r="D308" s="464"/>
      <c r="E308" s="464"/>
      <c r="F308" s="464"/>
      <c r="G308" s="464"/>
      <c r="H308" s="464"/>
      <c r="I308" s="200">
        <f>I292+I284+I307</f>
        <v>174350.92</v>
      </c>
    </row>
    <row r="309" spans="1:15" s="152" customFormat="1" ht="15" customHeight="1" x14ac:dyDescent="0.25">
      <c r="A309" s="158" t="s">
        <v>111</v>
      </c>
      <c r="B309" s="180"/>
      <c r="C309" s="181"/>
      <c r="D309" s="487" t="s">
        <v>192</v>
      </c>
      <c r="E309" s="488"/>
      <c r="F309" s="488"/>
      <c r="G309" s="488"/>
      <c r="H309" s="488"/>
      <c r="I309" s="489"/>
      <c r="L309" s="161"/>
    </row>
    <row r="310" spans="1:15" ht="15" customHeight="1" x14ac:dyDescent="0.25">
      <c r="A310" s="162" t="s">
        <v>112</v>
      </c>
      <c r="B310" s="466" t="s">
        <v>712</v>
      </c>
      <c r="C310" s="467"/>
      <c r="D310" s="163" t="s">
        <v>193</v>
      </c>
      <c r="E310" s="258" t="s">
        <v>110</v>
      </c>
      <c r="F310" s="164">
        <v>1</v>
      </c>
      <c r="G310" s="377">
        <f>'COMP.22'!F15</f>
        <v>34269.119999999995</v>
      </c>
      <c r="H310" s="171">
        <f>ROUND(G310+(G310*$H$5),2)</f>
        <v>44858.28</v>
      </c>
      <c r="I310" s="231">
        <f t="shared" ref="I310" si="54">ROUND(H310*F310,2)</f>
        <v>44858.28</v>
      </c>
      <c r="J310" s="274"/>
      <c r="L310" s="160"/>
    </row>
    <row r="311" spans="1:15" ht="15" customHeight="1" x14ac:dyDescent="0.25">
      <c r="A311" s="478" t="s">
        <v>1225</v>
      </c>
      <c r="B311" s="479"/>
      <c r="C311" s="479"/>
      <c r="D311" s="479"/>
      <c r="E311" s="479"/>
      <c r="F311" s="479"/>
      <c r="G311" s="479"/>
      <c r="H311" s="480"/>
      <c r="I311" s="205">
        <f>SUM(I310)</f>
        <v>44858.28</v>
      </c>
      <c r="J311" s="274"/>
      <c r="L311" s="160"/>
    </row>
    <row r="312" spans="1:15" ht="15.75" thickBot="1" x14ac:dyDescent="0.3">
      <c r="A312" s="182"/>
      <c r="H312" s="186"/>
      <c r="I312" s="264"/>
    </row>
    <row r="313" spans="1:15" ht="15" customHeight="1" thickBot="1" x14ac:dyDescent="0.3">
      <c r="A313" s="475" t="s">
        <v>415</v>
      </c>
      <c r="B313" s="476"/>
      <c r="C313" s="476"/>
      <c r="D313" s="476"/>
      <c r="E313" s="476"/>
      <c r="F313" s="476"/>
      <c r="G313" s="476"/>
      <c r="H313" s="477"/>
      <c r="I313" s="195">
        <f>I311+I308+I280+I268+I229+I20</f>
        <v>2317001.0106000002</v>
      </c>
      <c r="L313" s="160"/>
    </row>
    <row r="317" spans="1:15" ht="15.75" thickBot="1" x14ac:dyDescent="0.3">
      <c r="E317" s="81"/>
      <c r="F317" s="82"/>
      <c r="G317" s="81"/>
      <c r="H317" s="393"/>
      <c r="I317" s="143"/>
    </row>
    <row r="318" spans="1:15" x14ac:dyDescent="0.25">
      <c r="E318" s="474" t="s">
        <v>1270</v>
      </c>
      <c r="F318" s="474"/>
      <c r="G318" s="474"/>
      <c r="H318" s="474"/>
      <c r="I318" s="143"/>
    </row>
    <row r="319" spans="1:15" x14ac:dyDescent="0.25">
      <c r="E319" s="465" t="s">
        <v>1271</v>
      </c>
      <c r="F319" s="465"/>
      <c r="G319" s="465"/>
      <c r="H319" s="465"/>
      <c r="I319" s="143"/>
    </row>
    <row r="320" spans="1:15" x14ac:dyDescent="0.25">
      <c r="H320" s="186"/>
      <c r="I320" s="143"/>
    </row>
    <row r="321" spans="8:12" x14ac:dyDescent="0.25">
      <c r="H321" s="186"/>
      <c r="L321" s="206"/>
    </row>
    <row r="322" spans="8:12" x14ac:dyDescent="0.25">
      <c r="H322" s="186"/>
      <c r="L322" s="206"/>
    </row>
    <row r="323" spans="8:12" x14ac:dyDescent="0.25">
      <c r="H323" s="186"/>
      <c r="L323" s="206"/>
    </row>
    <row r="324" spans="8:12" x14ac:dyDescent="0.25">
      <c r="L324" s="206"/>
    </row>
  </sheetData>
  <mergeCells count="125">
    <mergeCell ref="D79:I79"/>
    <mergeCell ref="A81:H81"/>
    <mergeCell ref="D89:I89"/>
    <mergeCell ref="A96:H96"/>
    <mergeCell ref="D44:I44"/>
    <mergeCell ref="A49:H49"/>
    <mergeCell ref="A11:I11"/>
    <mergeCell ref="A20:H20"/>
    <mergeCell ref="D21:I21"/>
    <mergeCell ref="K113:N113"/>
    <mergeCell ref="D13:I13"/>
    <mergeCell ref="A7:A10"/>
    <mergeCell ref="A26:H26"/>
    <mergeCell ref="D22:I22"/>
    <mergeCell ref="B7:E7"/>
    <mergeCell ref="B8:E8"/>
    <mergeCell ref="B9:E9"/>
    <mergeCell ref="B10:E10"/>
    <mergeCell ref="F7:G7"/>
    <mergeCell ref="F8:G8"/>
    <mergeCell ref="H9:I9"/>
    <mergeCell ref="H10:I10"/>
    <mergeCell ref="F9:G9"/>
    <mergeCell ref="F10:G10"/>
    <mergeCell ref="A53:H53"/>
    <mergeCell ref="D54:I54"/>
    <mergeCell ref="A61:H61"/>
    <mergeCell ref="D62:I62"/>
    <mergeCell ref="K25:Q25"/>
    <mergeCell ref="D97:I97"/>
    <mergeCell ref="A88:H88"/>
    <mergeCell ref="A43:H43"/>
    <mergeCell ref="D50:I50"/>
    <mergeCell ref="D218:I218"/>
    <mergeCell ref="D309:I309"/>
    <mergeCell ref="A228:H228"/>
    <mergeCell ref="B310:C310"/>
    <mergeCell ref="A217:H217"/>
    <mergeCell ref="A1:I1"/>
    <mergeCell ref="A2:I2"/>
    <mergeCell ref="A3:I3"/>
    <mergeCell ref="A4:I4"/>
    <mergeCell ref="H5:I5"/>
    <mergeCell ref="F5:G5"/>
    <mergeCell ref="D82:I82"/>
    <mergeCell ref="D27:I27"/>
    <mergeCell ref="D36:I36"/>
    <mergeCell ref="F6:G6"/>
    <mergeCell ref="H6:I6"/>
    <mergeCell ref="A5:A6"/>
    <mergeCell ref="B5:E6"/>
    <mergeCell ref="A66:H66"/>
    <mergeCell ref="D67:I67"/>
    <mergeCell ref="H7:I7"/>
    <mergeCell ref="H8:I8"/>
    <mergeCell ref="A35:H35"/>
    <mergeCell ref="A78:H78"/>
    <mergeCell ref="D231:I231"/>
    <mergeCell ref="A234:H234"/>
    <mergeCell ref="D104:I104"/>
    <mergeCell ref="A103:H103"/>
    <mergeCell ref="A229:H229"/>
    <mergeCell ref="D167:I167"/>
    <mergeCell ref="B205:C205"/>
    <mergeCell ref="B206:C206"/>
    <mergeCell ref="A166:H166"/>
    <mergeCell ref="D230:I230"/>
    <mergeCell ref="A138:H138"/>
    <mergeCell ref="B140:C140"/>
    <mergeCell ref="B105:C105"/>
    <mergeCell ref="D139:I139"/>
    <mergeCell ref="A211:H211"/>
    <mergeCell ref="D212:I212"/>
    <mergeCell ref="B222:C222"/>
    <mergeCell ref="B227:C227"/>
    <mergeCell ref="B207:C207"/>
    <mergeCell ref="B208:C208"/>
    <mergeCell ref="B106:C106"/>
    <mergeCell ref="B210:C210"/>
    <mergeCell ref="A189:H189"/>
    <mergeCell ref="D190:I190"/>
    <mergeCell ref="A250:H250"/>
    <mergeCell ref="D235:I235"/>
    <mergeCell ref="A244:H244"/>
    <mergeCell ref="A313:H313"/>
    <mergeCell ref="A308:H308"/>
    <mergeCell ref="A292:H292"/>
    <mergeCell ref="D285:I285"/>
    <mergeCell ref="A284:H284"/>
    <mergeCell ref="D270:I270"/>
    <mergeCell ref="A273:H273"/>
    <mergeCell ref="D274:I274"/>
    <mergeCell ref="D282:I282"/>
    <mergeCell ref="A280:H280"/>
    <mergeCell ref="D293:I293"/>
    <mergeCell ref="A279:H279"/>
    <mergeCell ref="B305:C305"/>
    <mergeCell ref="B306:C306"/>
    <mergeCell ref="D258:I258"/>
    <mergeCell ref="A260:H260"/>
    <mergeCell ref="A311:H311"/>
    <mergeCell ref="B209:C209"/>
    <mergeCell ref="A307:H307"/>
    <mergeCell ref="E319:H319"/>
    <mergeCell ref="B164:C164"/>
    <mergeCell ref="B165:C165"/>
    <mergeCell ref="D254:I254"/>
    <mergeCell ref="A257:H257"/>
    <mergeCell ref="B294:C294"/>
    <mergeCell ref="D269:I269"/>
    <mergeCell ref="D281:I281"/>
    <mergeCell ref="D261:I261"/>
    <mergeCell ref="A253:H253"/>
    <mergeCell ref="D265:I265"/>
    <mergeCell ref="A267:H267"/>
    <mergeCell ref="E318:H318"/>
    <mergeCell ref="B300:C300"/>
    <mergeCell ref="B301:C301"/>
    <mergeCell ref="B302:C302"/>
    <mergeCell ref="B303:C303"/>
    <mergeCell ref="B304:C304"/>
    <mergeCell ref="A268:H268"/>
    <mergeCell ref="D251:I251"/>
    <mergeCell ref="A264:H264"/>
    <mergeCell ref="D245:I245"/>
  </mergeCells>
  <phoneticPr fontId="16" type="noConversion"/>
  <pageMargins left="0.51181102362204722" right="0.51181102362204722" top="0.78740157480314965" bottom="0.78740157480314965" header="0.31496062992125984" footer="0.31496062992125984"/>
  <pageSetup paperSize="9" scale="73" fitToHeight="5" orientation="landscape" r:id="rId1"/>
  <rowBreaks count="17" manualBreakCount="17">
    <brk id="20" max="16383" man="1"/>
    <brk id="35" max="16383" man="1"/>
    <brk id="49" max="16383" man="1"/>
    <brk id="61" max="16383" man="1"/>
    <brk id="78" max="16383" man="1"/>
    <brk id="103" max="16383" man="1"/>
    <brk id="118" max="16383" man="1"/>
    <brk id="133" max="16383" man="1"/>
    <brk id="145" max="16383" man="1"/>
    <brk id="157" max="16383" man="1"/>
    <brk id="175" max="16383" man="1"/>
    <brk id="185" max="16383" man="1"/>
    <brk id="203" max="16383" man="1"/>
    <brk id="229" max="16383" man="1"/>
    <brk id="250" max="16383" man="1"/>
    <brk id="273" max="16383" man="1"/>
    <brk id="292" max="16383" man="1"/>
  </rowBreaks>
  <colBreaks count="1" manualBreakCount="1">
    <brk id="9"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9F9A6-69DA-45EE-BD00-00394B34870F}">
  <sheetPr>
    <pageSetUpPr fitToPage="1"/>
  </sheetPr>
  <dimension ref="A1:I319"/>
  <sheetViews>
    <sheetView view="pageBreakPreview" topLeftCell="A289" zoomScaleNormal="100" zoomScaleSheetLayoutView="100" workbookViewId="0">
      <selection activeCell="A293" sqref="A293:I319"/>
    </sheetView>
  </sheetViews>
  <sheetFormatPr defaultRowHeight="15" x14ac:dyDescent="0.25"/>
  <cols>
    <col min="1" max="1" width="12.28515625" bestFit="1" customWidth="1"/>
    <col min="2" max="2" width="13" bestFit="1" customWidth="1"/>
    <col min="3" max="3" width="12.7109375" bestFit="1" customWidth="1"/>
    <col min="4" max="4" width="55.85546875" customWidth="1"/>
    <col min="5" max="5" width="8.28515625" bestFit="1" customWidth="1"/>
    <col min="6" max="6" width="12.5703125" bestFit="1" customWidth="1"/>
    <col min="7" max="7" width="17.7109375" bestFit="1" customWidth="1"/>
    <col min="8" max="8" width="23.7109375" bestFit="1" customWidth="1"/>
    <col min="9" max="9" width="27.28515625" bestFit="1" customWidth="1"/>
  </cols>
  <sheetData>
    <row r="1" spans="1:9" ht="16.5" thickBot="1" x14ac:dyDescent="0.3">
      <c r="A1" s="490" t="s">
        <v>0</v>
      </c>
      <c r="B1" s="491"/>
      <c r="C1" s="491"/>
      <c r="D1" s="491"/>
      <c r="E1" s="491"/>
      <c r="F1" s="491"/>
      <c r="G1" s="491"/>
      <c r="H1" s="491"/>
      <c r="I1" s="492"/>
    </row>
    <row r="2" spans="1:9" ht="15.75" x14ac:dyDescent="0.25">
      <c r="A2" s="493" t="s">
        <v>194</v>
      </c>
      <c r="B2" s="494"/>
      <c r="C2" s="494"/>
      <c r="D2" s="494"/>
      <c r="E2" s="494"/>
      <c r="F2" s="494"/>
      <c r="G2" s="494"/>
      <c r="H2" s="494"/>
      <c r="I2" s="495"/>
    </row>
    <row r="3" spans="1:9" ht="16.5" thickBot="1" x14ac:dyDescent="0.3">
      <c r="A3" s="496" t="s">
        <v>1</v>
      </c>
      <c r="B3" s="497"/>
      <c r="C3" s="497"/>
      <c r="D3" s="497"/>
      <c r="E3" s="497"/>
      <c r="F3" s="497"/>
      <c r="G3" s="497"/>
      <c r="H3" s="497"/>
      <c r="I3" s="498"/>
    </row>
    <row r="4" spans="1:9" ht="15.75" thickBot="1" x14ac:dyDescent="0.3">
      <c r="A4" s="499"/>
      <c r="B4" s="500"/>
      <c r="C4" s="500"/>
      <c r="D4" s="500"/>
      <c r="E4" s="500"/>
      <c r="F4" s="500"/>
      <c r="G4" s="500"/>
      <c r="H4" s="500"/>
      <c r="I4" s="501"/>
    </row>
    <row r="5" spans="1:9" ht="15.75" x14ac:dyDescent="0.25">
      <c r="A5" s="510" t="s">
        <v>2</v>
      </c>
      <c r="B5" s="512" t="s">
        <v>195</v>
      </c>
      <c r="C5" s="513"/>
      <c r="D5" s="513"/>
      <c r="E5" s="514"/>
      <c r="F5" s="504" t="s">
        <v>715</v>
      </c>
      <c r="G5" s="505"/>
      <c r="H5" s="502">
        <v>0.309</v>
      </c>
      <c r="I5" s="503"/>
    </row>
    <row r="6" spans="1:9" ht="15.75" x14ac:dyDescent="0.25">
      <c r="A6" s="511"/>
      <c r="B6" s="515"/>
      <c r="C6" s="516"/>
      <c r="D6" s="516"/>
      <c r="E6" s="517"/>
      <c r="F6" s="506" t="s">
        <v>716</v>
      </c>
      <c r="G6" s="507"/>
      <c r="H6" s="508">
        <v>0.15570000000000001</v>
      </c>
      <c r="I6" s="509"/>
    </row>
    <row r="7" spans="1:9" x14ac:dyDescent="0.25">
      <c r="A7" s="524" t="s">
        <v>3</v>
      </c>
      <c r="B7" s="526" t="s">
        <v>198</v>
      </c>
      <c r="C7" s="527"/>
      <c r="D7" s="527"/>
      <c r="E7" s="528"/>
      <c r="F7" s="532" t="s">
        <v>4</v>
      </c>
      <c r="G7" s="533"/>
      <c r="H7" s="518">
        <v>44866</v>
      </c>
      <c r="I7" s="519"/>
    </row>
    <row r="8" spans="1:9" x14ac:dyDescent="0.25">
      <c r="A8" s="524"/>
      <c r="B8" s="526" t="s">
        <v>197</v>
      </c>
      <c r="C8" s="527"/>
      <c r="D8" s="527"/>
      <c r="E8" s="528"/>
      <c r="F8" s="532" t="s">
        <v>4</v>
      </c>
      <c r="G8" s="533"/>
      <c r="H8" s="518">
        <v>44743</v>
      </c>
      <c r="I8" s="519"/>
    </row>
    <row r="9" spans="1:9" x14ac:dyDescent="0.25">
      <c r="A9" s="524"/>
      <c r="B9" s="526" t="s">
        <v>160</v>
      </c>
      <c r="C9" s="527"/>
      <c r="D9" s="527"/>
      <c r="E9" s="528"/>
      <c r="F9" s="532" t="s">
        <v>4</v>
      </c>
      <c r="G9" s="533"/>
      <c r="H9" s="518">
        <v>44896</v>
      </c>
      <c r="I9" s="519"/>
    </row>
    <row r="10" spans="1:9" ht="15.75" thickBot="1" x14ac:dyDescent="0.3">
      <c r="A10" s="525"/>
      <c r="B10" s="529" t="s">
        <v>5</v>
      </c>
      <c r="C10" s="530"/>
      <c r="D10" s="530"/>
      <c r="E10" s="531"/>
      <c r="F10" s="536" t="s">
        <v>4</v>
      </c>
      <c r="G10" s="537"/>
      <c r="H10" s="534">
        <v>44256</v>
      </c>
      <c r="I10" s="535"/>
    </row>
    <row r="11" spans="1:9" ht="16.5" thickBot="1" x14ac:dyDescent="0.3">
      <c r="A11" s="539"/>
      <c r="B11" s="540"/>
      <c r="C11" s="540"/>
      <c r="D11" s="540"/>
      <c r="E11" s="540"/>
      <c r="F11" s="540"/>
      <c r="G11" s="540"/>
      <c r="H11" s="540"/>
      <c r="I11" s="541"/>
    </row>
    <row r="12" spans="1:9" ht="16.5" thickBot="1" x14ac:dyDescent="0.3">
      <c r="A12" s="145" t="s">
        <v>6</v>
      </c>
      <c r="B12" s="145" t="s">
        <v>7</v>
      </c>
      <c r="C12" s="145" t="s">
        <v>8</v>
      </c>
      <c r="D12" s="145" t="s">
        <v>9</v>
      </c>
      <c r="E12" s="145" t="s">
        <v>10</v>
      </c>
      <c r="F12" s="146" t="s">
        <v>11</v>
      </c>
      <c r="G12" s="147" t="s">
        <v>199</v>
      </c>
      <c r="H12" s="148" t="s">
        <v>200</v>
      </c>
      <c r="I12" s="196" t="s">
        <v>12</v>
      </c>
    </row>
    <row r="13" spans="1:9" ht="15.75" x14ac:dyDescent="0.25">
      <c r="A13" s="149" t="s">
        <v>58</v>
      </c>
      <c r="B13" s="150"/>
      <c r="C13" s="150"/>
      <c r="D13" s="521" t="s">
        <v>13</v>
      </c>
      <c r="E13" s="522"/>
      <c r="F13" s="522"/>
      <c r="G13" s="522"/>
      <c r="H13" s="522"/>
      <c r="I13" s="523"/>
    </row>
    <row r="14" spans="1:9" x14ac:dyDescent="0.25">
      <c r="A14" s="162" t="s">
        <v>14</v>
      </c>
      <c r="B14" s="134">
        <v>10501</v>
      </c>
      <c r="C14" s="258" t="s">
        <v>196</v>
      </c>
      <c r="D14" s="229" t="s">
        <v>17</v>
      </c>
      <c r="E14" s="133" t="s">
        <v>15</v>
      </c>
      <c r="F14" s="230">
        <f>'MEMÓRIA DE CALC.'!F7</f>
        <v>478.29</v>
      </c>
      <c r="G14" s="374">
        <v>10.97</v>
      </c>
      <c r="H14" s="171">
        <f>ROUND(G14+(G14*$H$5),2)</f>
        <v>14.36</v>
      </c>
      <c r="I14" s="231">
        <f>ROUND(H14*F14,2)</f>
        <v>6868.24</v>
      </c>
    </row>
    <row r="15" spans="1:9" x14ac:dyDescent="0.25">
      <c r="A15" s="162" t="s">
        <v>16</v>
      </c>
      <c r="B15" s="134">
        <v>20305</v>
      </c>
      <c r="C15" s="258" t="s">
        <v>196</v>
      </c>
      <c r="D15" s="251" t="s">
        <v>19</v>
      </c>
      <c r="E15" s="253" t="s">
        <v>15</v>
      </c>
      <c r="F15" s="255">
        <f>'MEMÓRIA DE CALC.'!H10</f>
        <v>6</v>
      </c>
      <c r="G15" s="375">
        <v>242.13</v>
      </c>
      <c r="H15" s="171">
        <f t="shared" ref="H15:H19" si="0">ROUND(G15+(G15*$H$5),2)</f>
        <v>316.95</v>
      </c>
      <c r="I15" s="231">
        <f t="shared" ref="I15:I19" si="1">ROUND(H15*F15,2)</f>
        <v>1901.7</v>
      </c>
    </row>
    <row r="16" spans="1:9" ht="80.25" customHeight="1" x14ac:dyDescent="0.25">
      <c r="A16" s="162" t="s">
        <v>18</v>
      </c>
      <c r="B16" s="134">
        <v>20702</v>
      </c>
      <c r="C16" s="258" t="s">
        <v>196</v>
      </c>
      <c r="D16" s="251" t="s">
        <v>23</v>
      </c>
      <c r="E16" s="253" t="s">
        <v>15</v>
      </c>
      <c r="F16" s="255">
        <f>'MEMÓRIA DE CALC.'!H13</f>
        <v>10.9</v>
      </c>
      <c r="G16" s="375">
        <v>616.62</v>
      </c>
      <c r="H16" s="171">
        <f t="shared" si="0"/>
        <v>807.16</v>
      </c>
      <c r="I16" s="231">
        <f t="shared" si="1"/>
        <v>8798.0400000000009</v>
      </c>
    </row>
    <row r="17" spans="1:9" ht="75" x14ac:dyDescent="0.25">
      <c r="A17" s="162" t="s">
        <v>20</v>
      </c>
      <c r="B17" s="134">
        <v>20703</v>
      </c>
      <c r="C17" s="258" t="s">
        <v>196</v>
      </c>
      <c r="D17" s="251" t="s">
        <v>25</v>
      </c>
      <c r="E17" s="253" t="s">
        <v>15</v>
      </c>
      <c r="F17" s="255">
        <f>'MEMÓRIA DE CALC.'!H16</f>
        <v>10.9</v>
      </c>
      <c r="G17" s="375">
        <v>541.72</v>
      </c>
      <c r="H17" s="171">
        <f t="shared" si="0"/>
        <v>709.11</v>
      </c>
      <c r="I17" s="231">
        <f t="shared" si="1"/>
        <v>7729.3</v>
      </c>
    </row>
    <row r="18" spans="1:9" ht="45" x14ac:dyDescent="0.25">
      <c r="A18" s="162" t="s">
        <v>22</v>
      </c>
      <c r="B18" s="134">
        <v>151706</v>
      </c>
      <c r="C18" s="258" t="s">
        <v>196</v>
      </c>
      <c r="D18" s="251" t="s">
        <v>1152</v>
      </c>
      <c r="E18" s="253" t="s">
        <v>110</v>
      </c>
      <c r="F18" s="255">
        <f>'MEMÓRIA DE CALC.'!F19</f>
        <v>1</v>
      </c>
      <c r="G18" s="375">
        <v>7020.24</v>
      </c>
      <c r="H18" s="171">
        <f t="shared" si="0"/>
        <v>9189.49</v>
      </c>
      <c r="I18" s="231">
        <f t="shared" si="1"/>
        <v>9189.49</v>
      </c>
    </row>
    <row r="19" spans="1:9" ht="92.25" customHeight="1" x14ac:dyDescent="0.25">
      <c r="A19" s="162" t="s">
        <v>24</v>
      </c>
      <c r="B19" s="134">
        <v>140201</v>
      </c>
      <c r="C19" s="258" t="s">
        <v>196</v>
      </c>
      <c r="D19" s="251" t="s">
        <v>543</v>
      </c>
      <c r="E19" s="253" t="s">
        <v>110</v>
      </c>
      <c r="F19" s="255">
        <f>'MEMÓRIA DE CALC.'!F22</f>
        <v>1</v>
      </c>
      <c r="G19" s="375">
        <v>416.49</v>
      </c>
      <c r="H19" s="171">
        <f t="shared" si="0"/>
        <v>545.19000000000005</v>
      </c>
      <c r="I19" s="231">
        <f t="shared" si="1"/>
        <v>545.19000000000005</v>
      </c>
    </row>
    <row r="20" spans="1:9" ht="15.75" x14ac:dyDescent="0.25">
      <c r="A20" s="463" t="s">
        <v>27</v>
      </c>
      <c r="B20" s="464"/>
      <c r="C20" s="464"/>
      <c r="D20" s="464"/>
      <c r="E20" s="464"/>
      <c r="F20" s="464"/>
      <c r="G20" s="464"/>
      <c r="H20" s="464"/>
      <c r="I20" s="197">
        <f>SUM(I14:I19)</f>
        <v>35031.960000000006</v>
      </c>
    </row>
    <row r="21" spans="1:9" ht="15.75" x14ac:dyDescent="0.25">
      <c r="A21" s="158" t="s">
        <v>28</v>
      </c>
      <c r="B21" s="159"/>
      <c r="C21" s="159"/>
      <c r="D21" s="473" t="s">
        <v>778</v>
      </c>
      <c r="E21" s="471"/>
      <c r="F21" s="471"/>
      <c r="G21" s="471"/>
      <c r="H21" s="471"/>
      <c r="I21" s="472"/>
    </row>
    <row r="22" spans="1:9" ht="15.75" x14ac:dyDescent="0.25">
      <c r="A22" s="158" t="s">
        <v>29</v>
      </c>
      <c r="B22" s="159"/>
      <c r="C22" s="159"/>
      <c r="D22" s="473" t="s">
        <v>30</v>
      </c>
      <c r="E22" s="471"/>
      <c r="F22" s="471"/>
      <c r="G22" s="471"/>
      <c r="H22" s="471"/>
      <c r="I22" s="472"/>
    </row>
    <row r="23" spans="1:9" ht="30" x14ac:dyDescent="0.25">
      <c r="A23" s="162" t="s">
        <v>801</v>
      </c>
      <c r="B23" s="258">
        <v>30101</v>
      </c>
      <c r="C23" s="258" t="s">
        <v>196</v>
      </c>
      <c r="D23" s="223" t="s">
        <v>31</v>
      </c>
      <c r="E23" s="258" t="s">
        <v>26</v>
      </c>
      <c r="F23" s="224">
        <f>'MEMÓRIA DE CALC.'!F27</f>
        <v>206.43</v>
      </c>
      <c r="G23" s="376">
        <v>51.51</v>
      </c>
      <c r="H23" s="171">
        <f>ROUND(G23+(G23*H$5),2)</f>
        <v>67.430000000000007</v>
      </c>
      <c r="I23" s="231">
        <f t="shared" ref="I23:I25" si="2">ROUND(H23*F23,2)</f>
        <v>13919.57</v>
      </c>
    </row>
    <row r="24" spans="1:9" ht="30" x14ac:dyDescent="0.25">
      <c r="A24" s="162" t="s">
        <v>802</v>
      </c>
      <c r="B24" s="258">
        <v>93382</v>
      </c>
      <c r="C24" s="258" t="s">
        <v>160</v>
      </c>
      <c r="D24" s="163" t="s">
        <v>1189</v>
      </c>
      <c r="E24" s="258" t="s">
        <v>26</v>
      </c>
      <c r="F24" s="224">
        <f>'MEMÓRIA DE CALC.'!F32</f>
        <v>134.02000000000001</v>
      </c>
      <c r="G24" s="376">
        <v>33.869999999999997</v>
      </c>
      <c r="H24" s="171">
        <f t="shared" ref="H24:H25" si="3">ROUND(G24+(G24*H$5),2)</f>
        <v>44.34</v>
      </c>
      <c r="I24" s="231">
        <f t="shared" si="2"/>
        <v>5942.45</v>
      </c>
    </row>
    <row r="25" spans="1:9" ht="45" x14ac:dyDescent="0.25">
      <c r="A25" s="162" t="s">
        <v>803</v>
      </c>
      <c r="B25" s="258">
        <v>30206</v>
      </c>
      <c r="C25" s="258" t="s">
        <v>196</v>
      </c>
      <c r="D25" s="163" t="s">
        <v>32</v>
      </c>
      <c r="E25" s="258" t="s">
        <v>26</v>
      </c>
      <c r="F25" s="224">
        <f>'MEMÓRIA DE CALC.'!I54</f>
        <v>158.08250000000001</v>
      </c>
      <c r="G25" s="376">
        <v>178.15</v>
      </c>
      <c r="H25" s="171">
        <f t="shared" si="3"/>
        <v>233.2</v>
      </c>
      <c r="I25" s="231">
        <f t="shared" si="2"/>
        <v>36864.839999999997</v>
      </c>
    </row>
    <row r="26" spans="1:9" x14ac:dyDescent="0.25">
      <c r="A26" s="463" t="s">
        <v>1009</v>
      </c>
      <c r="B26" s="464"/>
      <c r="C26" s="464"/>
      <c r="D26" s="464"/>
      <c r="E26" s="464"/>
      <c r="F26" s="464"/>
      <c r="G26" s="464"/>
      <c r="H26" s="464"/>
      <c r="I26" s="198">
        <f>SUM(I23:I25)</f>
        <v>56726.86</v>
      </c>
    </row>
    <row r="27" spans="1:9" ht="15.75" x14ac:dyDescent="0.25">
      <c r="A27" s="158" t="s">
        <v>33</v>
      </c>
      <c r="B27" s="159"/>
      <c r="C27" s="159"/>
      <c r="D27" s="473" t="s">
        <v>34</v>
      </c>
      <c r="E27" s="471"/>
      <c r="F27" s="471"/>
      <c r="G27" s="471"/>
      <c r="H27" s="471"/>
      <c r="I27" s="472"/>
    </row>
    <row r="28" spans="1:9" ht="66" customHeight="1" x14ac:dyDescent="0.25">
      <c r="A28" s="162" t="s">
        <v>804</v>
      </c>
      <c r="B28" s="258">
        <v>94962</v>
      </c>
      <c r="C28" s="258" t="s">
        <v>160</v>
      </c>
      <c r="D28" s="223" t="s">
        <v>780</v>
      </c>
      <c r="E28" s="258" t="s">
        <v>26</v>
      </c>
      <c r="F28" s="224">
        <f>'MEMÓRIA DE CALC.'!F59</f>
        <v>19</v>
      </c>
      <c r="G28" s="376">
        <v>381.77</v>
      </c>
      <c r="H28" s="171">
        <f>ROUND(G28+(G28*H$5),2)</f>
        <v>499.74</v>
      </c>
      <c r="I28" s="231">
        <f t="shared" ref="I28:I42" si="4">ROUND(H28*F28,2)</f>
        <v>9495.06</v>
      </c>
    </row>
    <row r="29" spans="1:9" ht="45" x14ac:dyDescent="0.25">
      <c r="A29" s="162" t="s">
        <v>805</v>
      </c>
      <c r="B29" s="170">
        <v>40245</v>
      </c>
      <c r="C29" s="258" t="s">
        <v>196</v>
      </c>
      <c r="D29" s="163" t="s">
        <v>35</v>
      </c>
      <c r="E29" s="170" t="s">
        <v>36</v>
      </c>
      <c r="F29" s="224">
        <f>'MEMÓRIA DE CALC.'!F63</f>
        <v>1906</v>
      </c>
      <c r="G29" s="376">
        <v>12.08</v>
      </c>
      <c r="H29" s="171">
        <f t="shared" ref="H29:H34" si="5">ROUND(G29+(G29*H$5),2)</f>
        <v>15.81</v>
      </c>
      <c r="I29" s="231">
        <f t="shared" si="4"/>
        <v>30133.86</v>
      </c>
    </row>
    <row r="30" spans="1:9" ht="45" x14ac:dyDescent="0.25">
      <c r="A30" s="162" t="s">
        <v>806</v>
      </c>
      <c r="B30" s="170">
        <v>40243</v>
      </c>
      <c r="C30" s="258" t="s">
        <v>196</v>
      </c>
      <c r="D30" s="163" t="s">
        <v>37</v>
      </c>
      <c r="E30" s="170" t="s">
        <v>36</v>
      </c>
      <c r="F30" s="224">
        <f>'MEMÓRIA DE CALC.'!F68</f>
        <v>1504</v>
      </c>
      <c r="G30" s="376">
        <v>11.65</v>
      </c>
      <c r="H30" s="171">
        <f t="shared" si="5"/>
        <v>15.25</v>
      </c>
      <c r="I30" s="231">
        <f t="shared" si="4"/>
        <v>22936</v>
      </c>
    </row>
    <row r="31" spans="1:9" ht="56.25" customHeight="1" x14ac:dyDescent="0.25">
      <c r="A31" s="162" t="s">
        <v>807</v>
      </c>
      <c r="B31" s="170">
        <v>40246</v>
      </c>
      <c r="C31" s="258" t="s">
        <v>196</v>
      </c>
      <c r="D31" s="163" t="s">
        <v>38</v>
      </c>
      <c r="E31" s="170" t="s">
        <v>36</v>
      </c>
      <c r="F31" s="224">
        <f>'MEMÓRIA DE CALC.'!F73</f>
        <v>1519</v>
      </c>
      <c r="G31" s="376">
        <v>11.95</v>
      </c>
      <c r="H31" s="171">
        <f t="shared" si="5"/>
        <v>15.64</v>
      </c>
      <c r="I31" s="231">
        <f t="shared" si="4"/>
        <v>23757.16</v>
      </c>
    </row>
    <row r="32" spans="1:9" ht="71.25" customHeight="1" x14ac:dyDescent="0.25">
      <c r="A32" s="162" t="s">
        <v>808</v>
      </c>
      <c r="B32" s="134">
        <v>40238</v>
      </c>
      <c r="C32" s="258" t="s">
        <v>196</v>
      </c>
      <c r="D32" s="163" t="s">
        <v>39</v>
      </c>
      <c r="E32" s="133" t="s">
        <v>15</v>
      </c>
      <c r="F32" s="224">
        <f>'MEMÓRIA DE CALC.'!F77</f>
        <v>261.02999999999997</v>
      </c>
      <c r="G32" s="376">
        <v>80.180000000000007</v>
      </c>
      <c r="H32" s="171">
        <f t="shared" si="5"/>
        <v>104.96</v>
      </c>
      <c r="I32" s="231">
        <f t="shared" si="4"/>
        <v>27397.71</v>
      </c>
    </row>
    <row r="33" spans="1:9" ht="45" x14ac:dyDescent="0.25">
      <c r="A33" s="162" t="s">
        <v>809</v>
      </c>
      <c r="B33" s="258">
        <v>94966</v>
      </c>
      <c r="C33" s="258" t="s">
        <v>160</v>
      </c>
      <c r="D33" s="163" t="s">
        <v>779</v>
      </c>
      <c r="E33" s="258" t="s">
        <v>26</v>
      </c>
      <c r="F33" s="224">
        <f>'MEMÓRIA DE CALC.'!F81</f>
        <v>72.930000000000007</v>
      </c>
      <c r="G33" s="376">
        <v>506.86</v>
      </c>
      <c r="H33" s="171">
        <f t="shared" si="5"/>
        <v>663.48</v>
      </c>
      <c r="I33" s="231">
        <f t="shared" si="4"/>
        <v>48387.6</v>
      </c>
    </row>
    <row r="34" spans="1:9" ht="30" x14ac:dyDescent="0.25">
      <c r="A34" s="162" t="s">
        <v>810</v>
      </c>
      <c r="B34" s="258">
        <v>40813</v>
      </c>
      <c r="C34" s="258" t="s">
        <v>196</v>
      </c>
      <c r="D34" s="163" t="s">
        <v>417</v>
      </c>
      <c r="E34" s="258" t="s">
        <v>15</v>
      </c>
      <c r="F34" s="224">
        <f>'MEMÓRIA DE CALC.'!F85</f>
        <v>261.02999999999997</v>
      </c>
      <c r="G34" s="376">
        <v>87.05</v>
      </c>
      <c r="H34" s="171">
        <f t="shared" si="5"/>
        <v>113.95</v>
      </c>
      <c r="I34" s="231">
        <f t="shared" si="4"/>
        <v>29744.37</v>
      </c>
    </row>
    <row r="35" spans="1:9" x14ac:dyDescent="0.25">
      <c r="A35" s="463" t="s">
        <v>775</v>
      </c>
      <c r="B35" s="464"/>
      <c r="C35" s="464"/>
      <c r="D35" s="464"/>
      <c r="E35" s="464"/>
      <c r="F35" s="464"/>
      <c r="G35" s="464"/>
      <c r="H35" s="464"/>
      <c r="I35" s="198">
        <f>SUM(I28:I34)</f>
        <v>191851.76</v>
      </c>
    </row>
    <row r="36" spans="1:9" ht="15.75" x14ac:dyDescent="0.25">
      <c r="A36" s="158" t="s">
        <v>40</v>
      </c>
      <c r="B36" s="159"/>
      <c r="C36" s="159"/>
      <c r="D36" s="468" t="s">
        <v>41</v>
      </c>
      <c r="E36" s="469"/>
      <c r="F36" s="469"/>
      <c r="G36" s="469"/>
      <c r="H36" s="469"/>
      <c r="I36" s="470"/>
    </row>
    <row r="37" spans="1:9" ht="45" x14ac:dyDescent="0.25">
      <c r="A37" s="162" t="s">
        <v>811</v>
      </c>
      <c r="B37" s="170">
        <v>40332</v>
      </c>
      <c r="C37" s="258" t="s">
        <v>196</v>
      </c>
      <c r="D37" s="163" t="s">
        <v>35</v>
      </c>
      <c r="E37" s="170" t="s">
        <v>36</v>
      </c>
      <c r="F37" s="224">
        <f>'MEMÓRIA DE CALC.'!F90</f>
        <v>1491</v>
      </c>
      <c r="G37" s="376">
        <v>12.08</v>
      </c>
      <c r="H37" s="171">
        <f>ROUND(G37+(G37*$H$5),2)</f>
        <v>15.81</v>
      </c>
      <c r="I37" s="231">
        <f t="shared" si="4"/>
        <v>23572.71</v>
      </c>
    </row>
    <row r="38" spans="1:9" ht="45" x14ac:dyDescent="0.25">
      <c r="A38" s="162" t="s">
        <v>812</v>
      </c>
      <c r="B38" s="170">
        <v>40328</v>
      </c>
      <c r="C38" s="258" t="s">
        <v>196</v>
      </c>
      <c r="D38" s="163" t="s">
        <v>37</v>
      </c>
      <c r="E38" s="170" t="s">
        <v>36</v>
      </c>
      <c r="F38" s="224">
        <f>'MEMÓRIA DE CALC.'!F95</f>
        <v>2872</v>
      </c>
      <c r="G38" s="376">
        <v>11.65</v>
      </c>
      <c r="H38" s="171">
        <f>ROUND(G38+(G38*$H$5),2)</f>
        <v>15.25</v>
      </c>
      <c r="I38" s="231">
        <f t="shared" si="4"/>
        <v>43798</v>
      </c>
    </row>
    <row r="39" spans="1:9" ht="30" x14ac:dyDescent="0.25">
      <c r="A39" s="162" t="s">
        <v>813</v>
      </c>
      <c r="B39" s="258">
        <v>40333</v>
      </c>
      <c r="C39" s="258" t="s">
        <v>196</v>
      </c>
      <c r="D39" s="163" t="s">
        <v>38</v>
      </c>
      <c r="E39" s="170" t="s">
        <v>36</v>
      </c>
      <c r="F39" s="224">
        <f>'MEMÓRIA DE CALC.'!F100</f>
        <v>189</v>
      </c>
      <c r="G39" s="376">
        <v>11.95</v>
      </c>
      <c r="H39" s="171">
        <f t="shared" ref="H39:H42" si="6">ROUND(G39+(G39*$H$5),2)</f>
        <v>15.64</v>
      </c>
      <c r="I39" s="231">
        <f t="shared" si="4"/>
        <v>2955.96</v>
      </c>
    </row>
    <row r="40" spans="1:9" ht="63.75" customHeight="1" x14ac:dyDescent="0.25">
      <c r="A40" s="162" t="s">
        <v>814</v>
      </c>
      <c r="B40" s="134">
        <v>40238</v>
      </c>
      <c r="C40" s="258" t="s">
        <v>196</v>
      </c>
      <c r="D40" s="163" t="s">
        <v>39</v>
      </c>
      <c r="E40" s="258" t="s">
        <v>15</v>
      </c>
      <c r="F40" s="224">
        <f>'MEMÓRIA DE CALC.'!F105</f>
        <v>834.64</v>
      </c>
      <c r="G40" s="376">
        <v>80.180000000000007</v>
      </c>
      <c r="H40" s="171">
        <f t="shared" si="6"/>
        <v>104.96</v>
      </c>
      <c r="I40" s="231">
        <f t="shared" si="4"/>
        <v>87603.81</v>
      </c>
    </row>
    <row r="41" spans="1:9" ht="45" x14ac:dyDescent="0.25">
      <c r="A41" s="162" t="s">
        <v>815</v>
      </c>
      <c r="B41" s="258">
        <v>94966</v>
      </c>
      <c r="C41" s="258" t="s">
        <v>160</v>
      </c>
      <c r="D41" s="163" t="s">
        <v>779</v>
      </c>
      <c r="E41" s="258" t="s">
        <v>26</v>
      </c>
      <c r="F41" s="224">
        <f>'MEMÓRIA DE CALC.'!F110</f>
        <v>86.26</v>
      </c>
      <c r="G41" s="376">
        <v>506.86</v>
      </c>
      <c r="H41" s="171">
        <f t="shared" si="6"/>
        <v>663.48</v>
      </c>
      <c r="I41" s="231">
        <f t="shared" si="4"/>
        <v>57231.78</v>
      </c>
    </row>
    <row r="42" spans="1:9" ht="45" x14ac:dyDescent="0.25">
      <c r="A42" s="162" t="s">
        <v>816</v>
      </c>
      <c r="B42" s="258">
        <v>40602</v>
      </c>
      <c r="C42" s="258" t="s">
        <v>196</v>
      </c>
      <c r="D42" s="163" t="s">
        <v>42</v>
      </c>
      <c r="E42" s="258" t="s">
        <v>15</v>
      </c>
      <c r="F42" s="164">
        <f>'MEMÓRIA DE CALC.'!F114</f>
        <v>400.98</v>
      </c>
      <c r="G42" s="376">
        <v>137.83000000000001</v>
      </c>
      <c r="H42" s="171">
        <f t="shared" si="6"/>
        <v>180.42</v>
      </c>
      <c r="I42" s="231">
        <f t="shared" si="4"/>
        <v>72344.81</v>
      </c>
    </row>
    <row r="43" spans="1:9" x14ac:dyDescent="0.25">
      <c r="A43" s="463" t="s">
        <v>1010</v>
      </c>
      <c r="B43" s="464"/>
      <c r="C43" s="464"/>
      <c r="D43" s="464"/>
      <c r="E43" s="464"/>
      <c r="F43" s="464"/>
      <c r="G43" s="464"/>
      <c r="H43" s="464"/>
      <c r="I43" s="198">
        <f>SUM(I37:I42)</f>
        <v>287507.06999999995</v>
      </c>
    </row>
    <row r="44" spans="1:9" ht="15.75" x14ac:dyDescent="0.25">
      <c r="A44" s="158" t="s">
        <v>774</v>
      </c>
      <c r="B44" s="159"/>
      <c r="C44" s="159"/>
      <c r="D44" s="468" t="s">
        <v>43</v>
      </c>
      <c r="E44" s="469"/>
      <c r="F44" s="469"/>
      <c r="G44" s="469"/>
      <c r="H44" s="469"/>
      <c r="I44" s="470"/>
    </row>
    <row r="45" spans="1:9" ht="45" x14ac:dyDescent="0.25">
      <c r="A45" s="162" t="s">
        <v>817</v>
      </c>
      <c r="B45" s="258">
        <v>50301</v>
      </c>
      <c r="C45" s="258" t="s">
        <v>196</v>
      </c>
      <c r="D45" s="163" t="s">
        <v>44</v>
      </c>
      <c r="E45" s="258" t="s">
        <v>21</v>
      </c>
      <c r="F45" s="164">
        <f>'MEMÓRIA DE CALC.'!J144</f>
        <v>109.80000000000001</v>
      </c>
      <c r="G45" s="377">
        <v>9.9</v>
      </c>
      <c r="H45" s="171">
        <f>ROUND(G45+(G45*$H$5),2)</f>
        <v>12.96</v>
      </c>
      <c r="I45" s="231">
        <f t="shared" ref="I45:I48" si="7">ROUND(H45*F45,2)</f>
        <v>1423.01</v>
      </c>
    </row>
    <row r="46" spans="1:9" ht="60" x14ac:dyDescent="0.25">
      <c r="A46" s="162" t="s">
        <v>818</v>
      </c>
      <c r="B46" s="258">
        <v>103324</v>
      </c>
      <c r="C46" s="258" t="s">
        <v>160</v>
      </c>
      <c r="D46" s="163" t="s">
        <v>1191</v>
      </c>
      <c r="E46" s="258" t="s">
        <v>15</v>
      </c>
      <c r="F46" s="164">
        <f>'MEMÓRIA DE CALC.'!H214</f>
        <v>798.82500000000005</v>
      </c>
      <c r="G46" s="377">
        <v>68.05</v>
      </c>
      <c r="H46" s="171">
        <f>ROUND(G46+(G46*$H$5),2)</f>
        <v>89.08</v>
      </c>
      <c r="I46" s="231">
        <f t="shared" si="7"/>
        <v>71159.33</v>
      </c>
    </row>
    <row r="47" spans="1:9" ht="60" x14ac:dyDescent="0.25">
      <c r="A47" s="162" t="s">
        <v>819</v>
      </c>
      <c r="B47" s="258">
        <v>200715</v>
      </c>
      <c r="C47" s="258" t="s">
        <v>196</v>
      </c>
      <c r="D47" s="163" t="s">
        <v>733</v>
      </c>
      <c r="E47" s="258" t="s">
        <v>15</v>
      </c>
      <c r="F47" s="164">
        <f>'MEMÓRIA DE CALC.'!H224</f>
        <v>88.369500000000016</v>
      </c>
      <c r="G47" s="377">
        <v>176.31</v>
      </c>
      <c r="H47" s="171">
        <f>ROUND(G47+(G47*$H$5),2)</f>
        <v>230.79</v>
      </c>
      <c r="I47" s="231">
        <f t="shared" si="7"/>
        <v>20394.8</v>
      </c>
    </row>
    <row r="48" spans="1:9" ht="60" x14ac:dyDescent="0.25">
      <c r="A48" s="162" t="s">
        <v>820</v>
      </c>
      <c r="B48" s="258">
        <v>101161</v>
      </c>
      <c r="C48" s="258" t="s">
        <v>160</v>
      </c>
      <c r="D48" s="163" t="s">
        <v>422</v>
      </c>
      <c r="E48" s="258" t="s">
        <v>15</v>
      </c>
      <c r="F48" s="164">
        <f>'MEMÓRIA DE CALC.'!H227</f>
        <v>8.0499999999999989</v>
      </c>
      <c r="G48" s="377">
        <v>204.12</v>
      </c>
      <c r="H48" s="171">
        <f>ROUND(G48+(G48*$H$5),2)</f>
        <v>267.19</v>
      </c>
      <c r="I48" s="231">
        <f t="shared" si="7"/>
        <v>2150.88</v>
      </c>
    </row>
    <row r="49" spans="1:9" x14ac:dyDescent="0.25">
      <c r="A49" s="463" t="s">
        <v>1011</v>
      </c>
      <c r="B49" s="464"/>
      <c r="C49" s="464"/>
      <c r="D49" s="464"/>
      <c r="E49" s="464"/>
      <c r="F49" s="464"/>
      <c r="G49" s="464"/>
      <c r="H49" s="464"/>
      <c r="I49" s="198">
        <f>SUM(I45:I48)</f>
        <v>95128.02</v>
      </c>
    </row>
    <row r="50" spans="1:9" ht="15.75" x14ac:dyDescent="0.25">
      <c r="A50" s="158" t="s">
        <v>821</v>
      </c>
      <c r="B50" s="159"/>
      <c r="C50" s="159"/>
      <c r="D50" s="468" t="s">
        <v>109</v>
      </c>
      <c r="E50" s="469"/>
      <c r="F50" s="469"/>
      <c r="G50" s="469"/>
      <c r="H50" s="469"/>
      <c r="I50" s="470"/>
    </row>
    <row r="51" spans="1:9" ht="45" x14ac:dyDescent="0.25">
      <c r="A51" s="249" t="s">
        <v>822</v>
      </c>
      <c r="B51" s="250">
        <v>60103</v>
      </c>
      <c r="C51" s="258" t="s">
        <v>196</v>
      </c>
      <c r="D51" s="251" t="s">
        <v>1192</v>
      </c>
      <c r="E51" s="250" t="s">
        <v>110</v>
      </c>
      <c r="F51" s="252">
        <f>'MEMÓRIA DE CALC.'!F234</f>
        <v>9</v>
      </c>
      <c r="G51" s="378">
        <v>418.85</v>
      </c>
      <c r="H51" s="171">
        <f>ROUND(G51+(G51*$H$5),2)</f>
        <v>548.27</v>
      </c>
      <c r="I51" s="231">
        <f t="shared" ref="I51:I52" si="8">ROUND(H51*F51,2)</f>
        <v>4934.43</v>
      </c>
    </row>
    <row r="52" spans="1:9" ht="75" x14ac:dyDescent="0.25">
      <c r="A52" s="249" t="s">
        <v>823</v>
      </c>
      <c r="B52" s="250">
        <v>61303</v>
      </c>
      <c r="C52" s="258" t="s">
        <v>196</v>
      </c>
      <c r="D52" s="251" t="s">
        <v>1193</v>
      </c>
      <c r="E52" s="250" t="s">
        <v>110</v>
      </c>
      <c r="F52" s="252">
        <f>'MEMÓRIA DE CALC.'!F239</f>
        <v>9</v>
      </c>
      <c r="G52" s="378">
        <v>1165.24</v>
      </c>
      <c r="H52" s="171">
        <f>ROUND(G52+(G52*$H$5),2)</f>
        <v>1525.3</v>
      </c>
      <c r="I52" s="231">
        <f t="shared" si="8"/>
        <v>13727.7</v>
      </c>
    </row>
    <row r="53" spans="1:9" x14ac:dyDescent="0.25">
      <c r="A53" s="463" t="s">
        <v>1012</v>
      </c>
      <c r="B53" s="464"/>
      <c r="C53" s="464"/>
      <c r="D53" s="464"/>
      <c r="E53" s="464"/>
      <c r="F53" s="464"/>
      <c r="G53" s="464"/>
      <c r="H53" s="464"/>
      <c r="I53" s="200">
        <f>SUM(I51:I52)</f>
        <v>18662.13</v>
      </c>
    </row>
    <row r="54" spans="1:9" ht="15.75" x14ac:dyDescent="0.25">
      <c r="A54" s="158" t="s">
        <v>824</v>
      </c>
      <c r="B54" s="159"/>
      <c r="C54" s="159"/>
      <c r="D54" s="468" t="s">
        <v>113</v>
      </c>
      <c r="E54" s="469"/>
      <c r="F54" s="469"/>
      <c r="G54" s="469"/>
      <c r="H54" s="469"/>
      <c r="I54" s="470"/>
    </row>
    <row r="55" spans="1:9" ht="45" x14ac:dyDescent="0.25">
      <c r="A55" s="162" t="s">
        <v>825</v>
      </c>
      <c r="B55" s="258" t="s">
        <v>190</v>
      </c>
      <c r="C55" s="258" t="s">
        <v>5</v>
      </c>
      <c r="D55" s="163" t="s">
        <v>237</v>
      </c>
      <c r="E55" s="258" t="s">
        <v>15</v>
      </c>
      <c r="F55" s="164">
        <f>'MEMÓRIA DE CALC.'!I247</f>
        <v>36.75</v>
      </c>
      <c r="G55" s="377">
        <v>316.97000000000003</v>
      </c>
      <c r="H55" s="171">
        <f>ROUND(G55+(G55*$H$5),2)</f>
        <v>414.91</v>
      </c>
      <c r="I55" s="231">
        <f t="shared" ref="I55:I60" si="9">ROUND(H55*F55,2)</f>
        <v>15247.94</v>
      </c>
    </row>
    <row r="56" spans="1:9" ht="45" x14ac:dyDescent="0.25">
      <c r="A56" s="162" t="s">
        <v>826</v>
      </c>
      <c r="B56" s="258" t="s">
        <v>245</v>
      </c>
      <c r="C56" s="258" t="s">
        <v>5</v>
      </c>
      <c r="D56" s="163" t="s">
        <v>244</v>
      </c>
      <c r="E56" s="258" t="s">
        <v>15</v>
      </c>
      <c r="F56" s="164">
        <f>'MEMÓRIA DE CALC.'!I252</f>
        <v>8.1900000000000013</v>
      </c>
      <c r="G56" s="377">
        <v>352.25</v>
      </c>
      <c r="H56" s="171">
        <f>ROUND(G56+(G56*$H$5),2)</f>
        <v>461.1</v>
      </c>
      <c r="I56" s="231">
        <f t="shared" si="9"/>
        <v>3776.41</v>
      </c>
    </row>
    <row r="57" spans="1:9" ht="45" x14ac:dyDescent="0.25">
      <c r="A57" s="162" t="s">
        <v>827</v>
      </c>
      <c r="B57" s="258">
        <v>71704</v>
      </c>
      <c r="C57" s="258" t="s">
        <v>196</v>
      </c>
      <c r="D57" s="163" t="s">
        <v>734</v>
      </c>
      <c r="E57" s="258" t="s">
        <v>15</v>
      </c>
      <c r="F57" s="164">
        <f>'MEMÓRIA DE CALC.'!I258</f>
        <v>7.44</v>
      </c>
      <c r="G57" s="377">
        <v>949.4</v>
      </c>
      <c r="H57" s="171">
        <f t="shared" ref="H57:H60" si="10">ROUND(G57+(G57*$H$5),2)</f>
        <v>1242.76</v>
      </c>
      <c r="I57" s="231">
        <f t="shared" si="9"/>
        <v>9246.1299999999992</v>
      </c>
    </row>
    <row r="58" spans="1:9" ht="45" x14ac:dyDescent="0.25">
      <c r="A58" s="162" t="s">
        <v>828</v>
      </c>
      <c r="B58" s="258">
        <v>71702</v>
      </c>
      <c r="C58" s="258" t="s">
        <v>196</v>
      </c>
      <c r="D58" s="163" t="s">
        <v>115</v>
      </c>
      <c r="E58" s="258" t="s">
        <v>15</v>
      </c>
      <c r="F58" s="164">
        <f>'MEMÓRIA DE CALC.'!I268</f>
        <v>11.69</v>
      </c>
      <c r="G58" s="377">
        <v>609.38</v>
      </c>
      <c r="H58" s="171">
        <f t="shared" si="10"/>
        <v>797.68</v>
      </c>
      <c r="I58" s="231">
        <f t="shared" si="9"/>
        <v>9324.8799999999992</v>
      </c>
    </row>
    <row r="59" spans="1:9" ht="65.25" customHeight="1" x14ac:dyDescent="0.25">
      <c r="A59" s="162" t="s">
        <v>829</v>
      </c>
      <c r="B59" s="258">
        <v>71701</v>
      </c>
      <c r="C59" s="258" t="s">
        <v>196</v>
      </c>
      <c r="D59" s="163" t="s">
        <v>114</v>
      </c>
      <c r="E59" s="258" t="s">
        <v>15</v>
      </c>
      <c r="F59" s="164">
        <f>'MEMÓRIA DE CALC.'!I277</f>
        <v>26.720000000000002</v>
      </c>
      <c r="G59" s="377">
        <v>520.33000000000004</v>
      </c>
      <c r="H59" s="171">
        <f t="shared" si="10"/>
        <v>681.11</v>
      </c>
      <c r="I59" s="231">
        <f t="shared" si="9"/>
        <v>18199.259999999998</v>
      </c>
    </row>
    <row r="60" spans="1:9" ht="75" x14ac:dyDescent="0.25">
      <c r="A60" s="162" t="s">
        <v>830</v>
      </c>
      <c r="B60" s="258" t="s">
        <v>316</v>
      </c>
      <c r="C60" s="258" t="s">
        <v>5</v>
      </c>
      <c r="D60" s="163" t="s">
        <v>315</v>
      </c>
      <c r="E60" s="258" t="s">
        <v>15</v>
      </c>
      <c r="F60" s="164">
        <f>'MEMÓRIA DE CALC.'!I281</f>
        <v>16.8</v>
      </c>
      <c r="G60" s="377">
        <v>494.52</v>
      </c>
      <c r="H60" s="171">
        <f t="shared" si="10"/>
        <v>647.33000000000004</v>
      </c>
      <c r="I60" s="231">
        <f t="shared" si="9"/>
        <v>10875.14</v>
      </c>
    </row>
    <row r="61" spans="1:9" x14ac:dyDescent="0.25">
      <c r="A61" s="463" t="s">
        <v>1013</v>
      </c>
      <c r="B61" s="464"/>
      <c r="C61" s="464"/>
      <c r="D61" s="464"/>
      <c r="E61" s="464"/>
      <c r="F61" s="464"/>
      <c r="G61" s="464"/>
      <c r="H61" s="464"/>
      <c r="I61" s="200">
        <f>SUM(I55:I60)</f>
        <v>66669.759999999995</v>
      </c>
    </row>
    <row r="62" spans="1:9" ht="15.75" x14ac:dyDescent="0.25">
      <c r="A62" s="158" t="s">
        <v>831</v>
      </c>
      <c r="B62" s="167"/>
      <c r="C62" s="167"/>
      <c r="D62" s="468" t="s">
        <v>131</v>
      </c>
      <c r="E62" s="469"/>
      <c r="F62" s="469"/>
      <c r="G62" s="469"/>
      <c r="H62" s="469"/>
      <c r="I62" s="470"/>
    </row>
    <row r="63" spans="1:9" ht="45" x14ac:dyDescent="0.25">
      <c r="A63" s="162" t="s">
        <v>832</v>
      </c>
      <c r="B63" s="258">
        <v>102169</v>
      </c>
      <c r="C63" s="258" t="s">
        <v>160</v>
      </c>
      <c r="D63" s="163" t="s">
        <v>735</v>
      </c>
      <c r="E63" s="170" t="s">
        <v>15</v>
      </c>
      <c r="F63" s="164">
        <f>'MEMÓRIA DE CALC.'!I291</f>
        <v>44.94</v>
      </c>
      <c r="G63" s="379">
        <v>437.85</v>
      </c>
      <c r="H63" s="171">
        <f>ROUND(G63+(G63*$H$5),2)</f>
        <v>573.15</v>
      </c>
      <c r="I63" s="231">
        <f t="shared" ref="I63:I65" si="11">ROUND(H63*F63,2)</f>
        <v>25757.360000000001</v>
      </c>
    </row>
    <row r="64" spans="1:9" ht="30" x14ac:dyDescent="0.25">
      <c r="A64" s="162" t="s">
        <v>833</v>
      </c>
      <c r="B64" s="258">
        <v>102152</v>
      </c>
      <c r="C64" s="258" t="s">
        <v>160</v>
      </c>
      <c r="D64" s="163" t="s">
        <v>784</v>
      </c>
      <c r="E64" s="258" t="s">
        <v>15</v>
      </c>
      <c r="F64" s="164">
        <f>'MEMÓRIA DE CALC.'!I306</f>
        <v>38.410000000000004</v>
      </c>
      <c r="G64" s="377">
        <v>191.73</v>
      </c>
      <c r="H64" s="171">
        <f t="shared" ref="H64:H65" si="12">ROUND(G64+(G64*$H$5),2)</f>
        <v>250.97</v>
      </c>
      <c r="I64" s="231">
        <f t="shared" si="11"/>
        <v>9639.76</v>
      </c>
    </row>
    <row r="65" spans="1:9" ht="45" x14ac:dyDescent="0.25">
      <c r="A65" s="162" t="s">
        <v>834</v>
      </c>
      <c r="B65" s="258">
        <v>80201</v>
      </c>
      <c r="C65" s="258" t="s">
        <v>196</v>
      </c>
      <c r="D65" s="163" t="s">
        <v>134</v>
      </c>
      <c r="E65" s="258" t="s">
        <v>15</v>
      </c>
      <c r="F65" s="164">
        <f>'MEMÓRIA DE CALC.'!H314</f>
        <v>9.4</v>
      </c>
      <c r="G65" s="377">
        <v>660.36</v>
      </c>
      <c r="H65" s="171">
        <f t="shared" si="12"/>
        <v>864.41</v>
      </c>
      <c r="I65" s="231">
        <f t="shared" si="11"/>
        <v>8125.45</v>
      </c>
    </row>
    <row r="66" spans="1:9" x14ac:dyDescent="0.25">
      <c r="A66" s="463" t="s">
        <v>1014</v>
      </c>
      <c r="B66" s="464"/>
      <c r="C66" s="464"/>
      <c r="D66" s="464"/>
      <c r="E66" s="464"/>
      <c r="F66" s="464"/>
      <c r="G66" s="464"/>
      <c r="H66" s="464"/>
      <c r="I66" s="200">
        <f>SUM(I63:I65)</f>
        <v>43522.57</v>
      </c>
    </row>
    <row r="67" spans="1:9" ht="15.75" x14ac:dyDescent="0.25">
      <c r="A67" s="158" t="s">
        <v>835</v>
      </c>
      <c r="B67" s="159"/>
      <c r="C67" s="159"/>
      <c r="D67" s="468" t="s">
        <v>135</v>
      </c>
      <c r="E67" s="469"/>
      <c r="F67" s="469"/>
      <c r="G67" s="469"/>
      <c r="H67" s="469"/>
      <c r="I67" s="470"/>
    </row>
    <row r="68" spans="1:9" ht="82.5" customHeight="1" x14ac:dyDescent="0.25">
      <c r="A68" s="162" t="s">
        <v>836</v>
      </c>
      <c r="B68" s="258">
        <v>92543</v>
      </c>
      <c r="C68" s="258" t="s">
        <v>160</v>
      </c>
      <c r="D68" s="163" t="s">
        <v>342</v>
      </c>
      <c r="E68" s="133" t="s">
        <v>15</v>
      </c>
      <c r="F68" s="164">
        <f>'MEMÓRIA DE CALC.'!F326</f>
        <v>364.3</v>
      </c>
      <c r="G68" s="377">
        <v>24.26</v>
      </c>
      <c r="H68" s="171">
        <f>ROUND(G68+(G68*$H$5),2)</f>
        <v>31.76</v>
      </c>
      <c r="I68" s="231">
        <f t="shared" ref="I68:I77" si="13">ROUND(H68*F68,2)</f>
        <v>11570.17</v>
      </c>
    </row>
    <row r="69" spans="1:9" ht="60" x14ac:dyDescent="0.25">
      <c r="A69" s="162" t="s">
        <v>837</v>
      </c>
      <c r="B69" s="133">
        <v>94207</v>
      </c>
      <c r="C69" s="258" t="s">
        <v>160</v>
      </c>
      <c r="D69" s="229" t="s">
        <v>785</v>
      </c>
      <c r="E69" s="133" t="s">
        <v>15</v>
      </c>
      <c r="F69" s="164">
        <f>'MEMÓRIA DE CALC.'!F329</f>
        <v>364.3</v>
      </c>
      <c r="G69" s="377">
        <v>46.96</v>
      </c>
      <c r="H69" s="171">
        <f>ROUND(G69+(G69*$H$5),2)</f>
        <v>61.47</v>
      </c>
      <c r="I69" s="231">
        <f t="shared" si="13"/>
        <v>22393.52</v>
      </c>
    </row>
    <row r="70" spans="1:9" ht="45" x14ac:dyDescent="0.25">
      <c r="A70" s="162" t="s">
        <v>838</v>
      </c>
      <c r="B70" s="133">
        <v>100325</v>
      </c>
      <c r="C70" s="258" t="s">
        <v>160</v>
      </c>
      <c r="D70" s="229" t="s">
        <v>787</v>
      </c>
      <c r="E70" s="133" t="s">
        <v>21</v>
      </c>
      <c r="F70" s="164">
        <f>'MEMÓRIA DE CALC.'!F332</f>
        <v>10.7</v>
      </c>
      <c r="G70" s="377">
        <v>89.75</v>
      </c>
      <c r="H70" s="171">
        <f t="shared" ref="H70:H77" si="14">ROUND(G70+(G70*$H$5),2)</f>
        <v>117.48</v>
      </c>
      <c r="I70" s="231">
        <f t="shared" si="13"/>
        <v>1257.04</v>
      </c>
    </row>
    <row r="71" spans="1:9" ht="45" x14ac:dyDescent="0.25">
      <c r="A71" s="162" t="s">
        <v>839</v>
      </c>
      <c r="B71" s="133">
        <v>90305</v>
      </c>
      <c r="C71" s="258" t="s">
        <v>196</v>
      </c>
      <c r="D71" s="229" t="s">
        <v>136</v>
      </c>
      <c r="E71" s="133" t="s">
        <v>21</v>
      </c>
      <c r="F71" s="164">
        <f>'MEMÓRIA DE CALC.'!F339</f>
        <v>49.800000000000004</v>
      </c>
      <c r="G71" s="377">
        <v>265.08</v>
      </c>
      <c r="H71" s="171">
        <f t="shared" si="14"/>
        <v>346.99</v>
      </c>
      <c r="I71" s="231">
        <f t="shared" si="13"/>
        <v>17280.099999999999</v>
      </c>
    </row>
    <row r="72" spans="1:9" ht="30" x14ac:dyDescent="0.25">
      <c r="A72" s="162" t="s">
        <v>840</v>
      </c>
      <c r="B72" s="258">
        <v>90314</v>
      </c>
      <c r="C72" s="258" t="s">
        <v>196</v>
      </c>
      <c r="D72" s="163" t="s">
        <v>284</v>
      </c>
      <c r="E72" s="258" t="s">
        <v>21</v>
      </c>
      <c r="F72" s="164">
        <f>'MEMÓRIA DE CALC.'!F352</f>
        <v>177.48999999999998</v>
      </c>
      <c r="G72" s="377">
        <v>54.47</v>
      </c>
      <c r="H72" s="171">
        <f t="shared" si="14"/>
        <v>71.3</v>
      </c>
      <c r="I72" s="231">
        <f t="shared" si="13"/>
        <v>12655.04</v>
      </c>
    </row>
    <row r="73" spans="1:9" ht="30" x14ac:dyDescent="0.25">
      <c r="A73" s="162" t="s">
        <v>841</v>
      </c>
      <c r="B73" s="258">
        <v>101979</v>
      </c>
      <c r="C73" s="258" t="s">
        <v>160</v>
      </c>
      <c r="D73" s="163" t="s">
        <v>1195</v>
      </c>
      <c r="E73" s="258" t="s">
        <v>21</v>
      </c>
      <c r="F73" s="164">
        <f>'MEMÓRIA DE CALC.'!F375</f>
        <v>167.45</v>
      </c>
      <c r="G73" s="377">
        <v>59.66</v>
      </c>
      <c r="H73" s="171">
        <f t="shared" si="14"/>
        <v>78.09</v>
      </c>
      <c r="I73" s="231">
        <f t="shared" si="13"/>
        <v>13076.17</v>
      </c>
    </row>
    <row r="74" spans="1:9" ht="45" x14ac:dyDescent="0.25">
      <c r="A74" s="162" t="s">
        <v>842</v>
      </c>
      <c r="B74" s="258">
        <v>98546</v>
      </c>
      <c r="C74" s="258" t="s">
        <v>160</v>
      </c>
      <c r="D74" s="163" t="s">
        <v>1196</v>
      </c>
      <c r="E74" s="258" t="s">
        <v>15</v>
      </c>
      <c r="F74" s="164">
        <f>'MEMÓRIA DE CALC.'!H382</f>
        <v>65.736000000000004</v>
      </c>
      <c r="G74" s="377">
        <v>115.82</v>
      </c>
      <c r="H74" s="171">
        <f t="shared" si="14"/>
        <v>151.61000000000001</v>
      </c>
      <c r="I74" s="231">
        <f t="shared" si="13"/>
        <v>9966.23</v>
      </c>
    </row>
    <row r="75" spans="1:9" ht="30" x14ac:dyDescent="0.25">
      <c r="A75" s="162" t="s">
        <v>843</v>
      </c>
      <c r="B75" s="258">
        <v>94213</v>
      </c>
      <c r="C75" s="258" t="s">
        <v>160</v>
      </c>
      <c r="D75" s="163" t="s">
        <v>1197</v>
      </c>
      <c r="E75" s="258" t="s">
        <v>15</v>
      </c>
      <c r="F75" s="164">
        <f>'MEMÓRIA DE CALC.'!F387</f>
        <v>71.08</v>
      </c>
      <c r="G75" s="377">
        <v>82.06</v>
      </c>
      <c r="H75" s="171">
        <f t="shared" si="14"/>
        <v>107.42</v>
      </c>
      <c r="I75" s="231">
        <f t="shared" si="13"/>
        <v>7635.41</v>
      </c>
    </row>
    <row r="76" spans="1:9" ht="60" x14ac:dyDescent="0.25">
      <c r="A76" s="162" t="s">
        <v>844</v>
      </c>
      <c r="B76" s="258">
        <v>104314</v>
      </c>
      <c r="C76" s="258" t="s">
        <v>160</v>
      </c>
      <c r="D76" s="163" t="s">
        <v>1198</v>
      </c>
      <c r="E76" s="258" t="s">
        <v>36</v>
      </c>
      <c r="F76" s="164">
        <f>'MEMÓRIA DE CALC.'!F390</f>
        <v>3447.18</v>
      </c>
      <c r="G76" s="376">
        <v>13.87</v>
      </c>
      <c r="H76" s="171">
        <f t="shared" si="14"/>
        <v>18.16</v>
      </c>
      <c r="I76" s="231">
        <f t="shared" si="13"/>
        <v>62600.79</v>
      </c>
    </row>
    <row r="77" spans="1:9" x14ac:dyDescent="0.25">
      <c r="A77" s="162" t="s">
        <v>1151</v>
      </c>
      <c r="B77" s="258">
        <v>90312</v>
      </c>
      <c r="C77" s="258" t="s">
        <v>196</v>
      </c>
      <c r="D77" s="163" t="s">
        <v>739</v>
      </c>
      <c r="E77" s="258" t="s">
        <v>21</v>
      </c>
      <c r="F77" s="164">
        <f>'MEMÓRIA DE CALC.'!F396</f>
        <v>35.32</v>
      </c>
      <c r="G77" s="377">
        <v>203.8</v>
      </c>
      <c r="H77" s="171">
        <f t="shared" si="14"/>
        <v>266.77</v>
      </c>
      <c r="I77" s="231">
        <f t="shared" si="13"/>
        <v>9422.32</v>
      </c>
    </row>
    <row r="78" spans="1:9" x14ac:dyDescent="0.25">
      <c r="A78" s="463" t="s">
        <v>1015</v>
      </c>
      <c r="B78" s="464"/>
      <c r="C78" s="464"/>
      <c r="D78" s="464"/>
      <c r="E78" s="464"/>
      <c r="F78" s="464"/>
      <c r="G78" s="464"/>
      <c r="H78" s="464"/>
      <c r="I78" s="200">
        <f>SUM(I68:I77)</f>
        <v>167856.79</v>
      </c>
    </row>
    <row r="79" spans="1:9" ht="15.75" x14ac:dyDescent="0.25">
      <c r="A79" s="158" t="s">
        <v>845</v>
      </c>
      <c r="B79" s="167"/>
      <c r="C79" s="167"/>
      <c r="D79" s="468" t="s">
        <v>137</v>
      </c>
      <c r="E79" s="469"/>
      <c r="F79" s="469"/>
      <c r="G79" s="469"/>
      <c r="H79" s="469"/>
      <c r="I79" s="470"/>
    </row>
    <row r="80" spans="1:9" ht="30" x14ac:dyDescent="0.25">
      <c r="A80" s="162" t="s">
        <v>846</v>
      </c>
      <c r="B80" s="258">
        <v>96113</v>
      </c>
      <c r="C80" s="258" t="s">
        <v>160</v>
      </c>
      <c r="D80" s="163" t="s">
        <v>1194</v>
      </c>
      <c r="E80" s="170" t="s">
        <v>15</v>
      </c>
      <c r="F80" s="164">
        <f>'MEMÓRIA DE CALC.'!H418</f>
        <v>356.42</v>
      </c>
      <c r="G80" s="377">
        <v>34.79</v>
      </c>
      <c r="H80" s="171">
        <f>ROUND(G80+(G80*$H$5),2)</f>
        <v>45.54</v>
      </c>
      <c r="I80" s="231">
        <f t="shared" ref="I80" si="15">ROUND(H80*F80,2)</f>
        <v>16231.37</v>
      </c>
    </row>
    <row r="81" spans="1:9" x14ac:dyDescent="0.25">
      <c r="A81" s="463" t="s">
        <v>1016</v>
      </c>
      <c r="B81" s="464"/>
      <c r="C81" s="464"/>
      <c r="D81" s="464"/>
      <c r="E81" s="464"/>
      <c r="F81" s="464"/>
      <c r="G81" s="464"/>
      <c r="H81" s="464"/>
      <c r="I81" s="200">
        <f>SUM(I80)</f>
        <v>16231.37</v>
      </c>
    </row>
    <row r="82" spans="1:9" ht="15.75" x14ac:dyDescent="0.25">
      <c r="A82" s="158" t="s">
        <v>847</v>
      </c>
      <c r="B82" s="159"/>
      <c r="C82" s="159"/>
      <c r="D82" s="468" t="s">
        <v>141</v>
      </c>
      <c r="E82" s="469"/>
      <c r="F82" s="469"/>
      <c r="G82" s="469"/>
      <c r="H82" s="469"/>
      <c r="I82" s="470"/>
    </row>
    <row r="83" spans="1:9" ht="60" x14ac:dyDescent="0.25">
      <c r="A83" s="162" t="s">
        <v>848</v>
      </c>
      <c r="B83" s="258">
        <v>87878</v>
      </c>
      <c r="C83" s="258" t="s">
        <v>160</v>
      </c>
      <c r="D83" s="163" t="s">
        <v>788</v>
      </c>
      <c r="E83" s="258" t="s">
        <v>15</v>
      </c>
      <c r="F83" s="164">
        <f>'MEMÓRIA DE CALC.'!J429</f>
        <v>1730.0500000000002</v>
      </c>
      <c r="G83" s="377">
        <v>4.6100000000000003</v>
      </c>
      <c r="H83" s="171">
        <f>ROUND(G83+(G83*$H$5),2)</f>
        <v>6.03</v>
      </c>
      <c r="I83" s="231">
        <f t="shared" ref="I83:I87" si="16">ROUND(H83*F83,2)</f>
        <v>10432.200000000001</v>
      </c>
    </row>
    <row r="84" spans="1:9" ht="45" x14ac:dyDescent="0.25">
      <c r="A84" s="162" t="s">
        <v>849</v>
      </c>
      <c r="B84" s="280">
        <v>120301</v>
      </c>
      <c r="C84" s="258" t="s">
        <v>196</v>
      </c>
      <c r="D84" s="163" t="s">
        <v>1199</v>
      </c>
      <c r="E84" s="258" t="s">
        <v>15</v>
      </c>
      <c r="F84" s="164">
        <f>'MEMÓRIA DE CALC.'!J455</f>
        <v>481.67780000000005</v>
      </c>
      <c r="G84" s="377">
        <v>32.42</v>
      </c>
      <c r="H84" s="171">
        <f>ROUND(G84+(G84*$H$5),2)</f>
        <v>42.44</v>
      </c>
      <c r="I84" s="231">
        <f t="shared" si="16"/>
        <v>20442.41</v>
      </c>
    </row>
    <row r="85" spans="1:9" ht="75" x14ac:dyDescent="0.25">
      <c r="A85" s="162" t="s">
        <v>850</v>
      </c>
      <c r="B85" s="258">
        <v>87529</v>
      </c>
      <c r="C85" s="258" t="s">
        <v>160</v>
      </c>
      <c r="D85" s="163" t="s">
        <v>789</v>
      </c>
      <c r="E85" s="258" t="s">
        <v>15</v>
      </c>
      <c r="F85" s="164">
        <f>'MEMÓRIA DE CALC.'!I459</f>
        <v>1425.1112000000003</v>
      </c>
      <c r="G85" s="377">
        <v>35.78</v>
      </c>
      <c r="H85" s="171">
        <f t="shared" ref="H85:H87" si="17">ROUND(G85+(G85*$H$5),2)</f>
        <v>46.84</v>
      </c>
      <c r="I85" s="231">
        <f t="shared" si="16"/>
        <v>66752.210000000006</v>
      </c>
    </row>
    <row r="86" spans="1:9" ht="60" x14ac:dyDescent="0.25">
      <c r="A86" s="162" t="s">
        <v>851</v>
      </c>
      <c r="B86" s="258">
        <v>87273</v>
      </c>
      <c r="C86" s="258" t="s">
        <v>160</v>
      </c>
      <c r="D86" s="163" t="s">
        <v>330</v>
      </c>
      <c r="E86" s="258" t="s">
        <v>15</v>
      </c>
      <c r="F86" s="164">
        <f>'MEMÓRIA DE CALC.'!J471</f>
        <v>221.45000000000002</v>
      </c>
      <c r="G86" s="377">
        <v>70.14</v>
      </c>
      <c r="H86" s="171">
        <f t="shared" si="17"/>
        <v>91.81</v>
      </c>
      <c r="I86" s="231">
        <f t="shared" si="16"/>
        <v>20331.32</v>
      </c>
    </row>
    <row r="87" spans="1:9" ht="60" x14ac:dyDescent="0.25">
      <c r="A87" s="162" t="s">
        <v>852</v>
      </c>
      <c r="B87" s="258">
        <v>120220</v>
      </c>
      <c r="C87" s="258" t="s">
        <v>196</v>
      </c>
      <c r="D87" s="163" t="s">
        <v>1200</v>
      </c>
      <c r="E87" s="258" t="s">
        <v>15</v>
      </c>
      <c r="F87" s="164">
        <f>'MEMÓRIA DE CALC.'!J489</f>
        <v>260.2278</v>
      </c>
      <c r="G87" s="377">
        <v>100.13</v>
      </c>
      <c r="H87" s="171">
        <f t="shared" si="17"/>
        <v>131.07</v>
      </c>
      <c r="I87" s="231">
        <f t="shared" si="16"/>
        <v>34108.06</v>
      </c>
    </row>
    <row r="88" spans="1:9" x14ac:dyDescent="0.25">
      <c r="A88" s="463" t="s">
        <v>1017</v>
      </c>
      <c r="B88" s="464"/>
      <c r="C88" s="464"/>
      <c r="D88" s="464"/>
      <c r="E88" s="464"/>
      <c r="F88" s="464"/>
      <c r="G88" s="464"/>
      <c r="H88" s="464"/>
      <c r="I88" s="200">
        <f>SUM(I83:I87)</f>
        <v>152066.20000000001</v>
      </c>
    </row>
    <row r="89" spans="1:9" ht="15.75" x14ac:dyDescent="0.25">
      <c r="A89" s="158" t="s">
        <v>853</v>
      </c>
      <c r="B89" s="167"/>
      <c r="C89" s="167"/>
      <c r="D89" s="468" t="s">
        <v>332</v>
      </c>
      <c r="E89" s="469"/>
      <c r="F89" s="469"/>
      <c r="G89" s="469"/>
      <c r="H89" s="469"/>
      <c r="I89" s="470"/>
    </row>
    <row r="90" spans="1:9" ht="45" x14ac:dyDescent="0.25">
      <c r="A90" s="162" t="s">
        <v>854</v>
      </c>
      <c r="B90" s="258">
        <v>130103</v>
      </c>
      <c r="C90" s="258" t="s">
        <v>196</v>
      </c>
      <c r="D90" s="163" t="s">
        <v>333</v>
      </c>
      <c r="E90" s="258" t="s">
        <v>15</v>
      </c>
      <c r="F90" s="164">
        <f>'MEMÓRIA DE CALC.'!H514</f>
        <v>461.88499999999999</v>
      </c>
      <c r="G90" s="377">
        <v>24.57</v>
      </c>
      <c r="H90" s="171">
        <f>ROUND(G90+(G90*$H$5),2)</f>
        <v>32.159999999999997</v>
      </c>
      <c r="I90" s="231">
        <f t="shared" ref="I90:I95" si="18">ROUND(H90*F90,2)</f>
        <v>14854.22</v>
      </c>
    </row>
    <row r="91" spans="1:9" x14ac:dyDescent="0.25">
      <c r="A91" s="162" t="s">
        <v>855</v>
      </c>
      <c r="B91" s="258">
        <v>130112</v>
      </c>
      <c r="C91" s="258" t="s">
        <v>196</v>
      </c>
      <c r="D91" s="163" t="s">
        <v>148</v>
      </c>
      <c r="E91" s="258" t="s">
        <v>15</v>
      </c>
      <c r="F91" s="164">
        <f>'MEMÓRIA DE CALC.'!F517</f>
        <v>461.88499999999999</v>
      </c>
      <c r="G91" s="377">
        <v>50.19</v>
      </c>
      <c r="H91" s="171">
        <f t="shared" ref="H91:H95" si="19">ROUND(G91+(G91*$H$5),2)</f>
        <v>65.7</v>
      </c>
      <c r="I91" s="231">
        <f t="shared" si="18"/>
        <v>30345.84</v>
      </c>
    </row>
    <row r="92" spans="1:9" ht="58.5" customHeight="1" x14ac:dyDescent="0.25">
      <c r="A92" s="162" t="s">
        <v>856</v>
      </c>
      <c r="B92" s="258">
        <v>87257</v>
      </c>
      <c r="C92" s="258" t="s">
        <v>160</v>
      </c>
      <c r="D92" s="163" t="s">
        <v>790</v>
      </c>
      <c r="E92" s="258" t="s">
        <v>15</v>
      </c>
      <c r="F92" s="164">
        <f>'MEMÓRIA DE CALC.'!H521</f>
        <v>411.125</v>
      </c>
      <c r="G92" s="377">
        <v>98.26</v>
      </c>
      <c r="H92" s="171">
        <f t="shared" si="19"/>
        <v>128.62</v>
      </c>
      <c r="I92" s="231">
        <f t="shared" si="18"/>
        <v>52878.9</v>
      </c>
    </row>
    <row r="93" spans="1:9" x14ac:dyDescent="0.25">
      <c r="A93" s="162" t="s">
        <v>857</v>
      </c>
      <c r="B93" s="258">
        <v>130308</v>
      </c>
      <c r="C93" s="258" t="s">
        <v>196</v>
      </c>
      <c r="D93" s="163" t="s">
        <v>149</v>
      </c>
      <c r="E93" s="258" t="s">
        <v>21</v>
      </c>
      <c r="F93" s="164">
        <f>'MEMÓRIA DE CALC.'!H534</f>
        <v>79.360000000000014</v>
      </c>
      <c r="G93" s="377">
        <v>51.12</v>
      </c>
      <c r="H93" s="171">
        <f t="shared" si="19"/>
        <v>66.92</v>
      </c>
      <c r="I93" s="231">
        <f t="shared" si="18"/>
        <v>5310.77</v>
      </c>
    </row>
    <row r="94" spans="1:9" ht="45" x14ac:dyDescent="0.25">
      <c r="A94" s="162" t="s">
        <v>858</v>
      </c>
      <c r="B94" s="258">
        <v>101965</v>
      </c>
      <c r="C94" s="258" t="s">
        <v>160</v>
      </c>
      <c r="D94" s="163" t="s">
        <v>791</v>
      </c>
      <c r="E94" s="258" t="s">
        <v>21</v>
      </c>
      <c r="F94" s="164">
        <f>'MEMÓRIA DE CALC.'!H549</f>
        <v>35.900000000000006</v>
      </c>
      <c r="G94" s="377">
        <v>79.150000000000006</v>
      </c>
      <c r="H94" s="171">
        <f t="shared" si="19"/>
        <v>103.61</v>
      </c>
      <c r="I94" s="231">
        <f t="shared" si="18"/>
        <v>3719.6</v>
      </c>
    </row>
    <row r="95" spans="1:9" ht="30" x14ac:dyDescent="0.25">
      <c r="A95" s="162" t="s">
        <v>859</v>
      </c>
      <c r="B95" s="244">
        <v>101736</v>
      </c>
      <c r="C95" s="245" t="s">
        <v>160</v>
      </c>
      <c r="D95" s="246" t="s">
        <v>428</v>
      </c>
      <c r="E95" s="247" t="s">
        <v>15</v>
      </c>
      <c r="F95" s="248">
        <f>'MEMÓRIA DE CALC.'!H556</f>
        <v>5.7600000000000007</v>
      </c>
      <c r="G95" s="380">
        <v>114.86</v>
      </c>
      <c r="H95" s="171">
        <f t="shared" si="19"/>
        <v>150.35</v>
      </c>
      <c r="I95" s="231">
        <f t="shared" si="18"/>
        <v>866.02</v>
      </c>
    </row>
    <row r="96" spans="1:9" x14ac:dyDescent="0.25">
      <c r="A96" s="463" t="s">
        <v>1018</v>
      </c>
      <c r="B96" s="464"/>
      <c r="C96" s="464"/>
      <c r="D96" s="464"/>
      <c r="E96" s="464"/>
      <c r="F96" s="464"/>
      <c r="G96" s="464"/>
      <c r="H96" s="464"/>
      <c r="I96" s="200">
        <f>SUM(I90:I95)</f>
        <v>107975.35</v>
      </c>
    </row>
    <row r="97" spans="1:9" ht="15.75" x14ac:dyDescent="0.25">
      <c r="A97" s="158" t="s">
        <v>860</v>
      </c>
      <c r="B97" s="167"/>
      <c r="C97" s="167"/>
      <c r="D97" s="468" t="s">
        <v>341</v>
      </c>
      <c r="E97" s="469"/>
      <c r="F97" s="469"/>
      <c r="G97" s="469"/>
      <c r="H97" s="469"/>
      <c r="I97" s="470"/>
    </row>
    <row r="98" spans="1:9" ht="30" x14ac:dyDescent="0.25">
      <c r="A98" s="162" t="s">
        <v>861</v>
      </c>
      <c r="B98" s="258">
        <v>41240</v>
      </c>
      <c r="C98" s="258" t="s">
        <v>344</v>
      </c>
      <c r="D98" s="163" t="s">
        <v>343</v>
      </c>
      <c r="E98" s="170" t="s">
        <v>15</v>
      </c>
      <c r="F98" s="242">
        <f>'MEMÓRIA DE CALC.'!F560</f>
        <v>250.3</v>
      </c>
      <c r="G98" s="381">
        <v>116.79</v>
      </c>
      <c r="H98" s="171">
        <f>ROUND(G98+(G98*$H$5),2)</f>
        <v>152.88</v>
      </c>
      <c r="I98" s="231">
        <f t="shared" ref="I98:I102" si="20">ROUND(H98*F98,2)</f>
        <v>38265.86</v>
      </c>
    </row>
    <row r="99" spans="1:9" ht="30" x14ac:dyDescent="0.25">
      <c r="A99" s="162" t="s">
        <v>862</v>
      </c>
      <c r="B99" s="243" t="s">
        <v>347</v>
      </c>
      <c r="C99" s="243" t="s">
        <v>348</v>
      </c>
      <c r="D99" s="223" t="s">
        <v>349</v>
      </c>
      <c r="E99" s="258" t="s">
        <v>15</v>
      </c>
      <c r="F99" s="224">
        <f>'MEMÓRIA DE CALC.'!F563</f>
        <v>789.37</v>
      </c>
      <c r="G99" s="382">
        <v>2.02</v>
      </c>
      <c r="H99" s="171">
        <f t="shared" ref="H99:H102" si="21">ROUND(G99+(G99*$H$5),2)</f>
        <v>2.64</v>
      </c>
      <c r="I99" s="231">
        <f t="shared" si="20"/>
        <v>2083.94</v>
      </c>
    </row>
    <row r="100" spans="1:9" ht="30" x14ac:dyDescent="0.25">
      <c r="A100" s="162" t="s">
        <v>863</v>
      </c>
      <c r="B100" s="243" t="s">
        <v>350</v>
      </c>
      <c r="C100" s="243" t="s">
        <v>348</v>
      </c>
      <c r="D100" s="223" t="s">
        <v>351</v>
      </c>
      <c r="E100" s="258" t="s">
        <v>26</v>
      </c>
      <c r="F100" s="224">
        <f>'MEMÓRIA DE CALC.'!H566</f>
        <v>39.468500000000006</v>
      </c>
      <c r="G100" s="382">
        <v>182.11</v>
      </c>
      <c r="H100" s="171">
        <f t="shared" si="21"/>
        <v>238.38</v>
      </c>
      <c r="I100" s="231">
        <f t="shared" si="20"/>
        <v>9408.5</v>
      </c>
    </row>
    <row r="101" spans="1:9" ht="60" x14ac:dyDescent="0.25">
      <c r="A101" s="162" t="s">
        <v>864</v>
      </c>
      <c r="B101" s="220">
        <v>200237</v>
      </c>
      <c r="C101" s="258" t="s">
        <v>196</v>
      </c>
      <c r="D101" s="232" t="s">
        <v>1040</v>
      </c>
      <c r="E101" s="220" t="s">
        <v>15</v>
      </c>
      <c r="F101" s="233">
        <f>'MEMÓRIA DE CALC.'!F569</f>
        <v>789.37</v>
      </c>
      <c r="G101" s="382">
        <v>88.64</v>
      </c>
      <c r="H101" s="171">
        <f t="shared" si="21"/>
        <v>116.03</v>
      </c>
      <c r="I101" s="231">
        <f t="shared" si="20"/>
        <v>91590.6</v>
      </c>
    </row>
    <row r="102" spans="1:9" ht="60" customHeight="1" x14ac:dyDescent="0.25">
      <c r="A102" s="162" t="s">
        <v>865</v>
      </c>
      <c r="B102" s="258">
        <v>40915</v>
      </c>
      <c r="C102" s="258" t="s">
        <v>344</v>
      </c>
      <c r="D102" s="163" t="s">
        <v>356</v>
      </c>
      <c r="E102" s="170" t="s">
        <v>15</v>
      </c>
      <c r="F102" s="242">
        <f>'MEMÓRIA DE CALC.'!F574</f>
        <v>99.68</v>
      </c>
      <c r="G102" s="381">
        <v>127.31</v>
      </c>
      <c r="H102" s="171">
        <f t="shared" si="21"/>
        <v>166.65</v>
      </c>
      <c r="I102" s="231">
        <f t="shared" si="20"/>
        <v>16611.669999999998</v>
      </c>
    </row>
    <row r="103" spans="1:9" x14ac:dyDescent="0.25">
      <c r="A103" s="463" t="s">
        <v>1019</v>
      </c>
      <c r="B103" s="464"/>
      <c r="C103" s="464"/>
      <c r="D103" s="464"/>
      <c r="E103" s="464"/>
      <c r="F103" s="464"/>
      <c r="G103" s="464"/>
      <c r="H103" s="464"/>
      <c r="I103" s="200">
        <f>SUM(I98:I102)</f>
        <v>157960.57</v>
      </c>
    </row>
    <row r="104" spans="1:9" ht="15.75" x14ac:dyDescent="0.25">
      <c r="A104" s="158" t="s">
        <v>866</v>
      </c>
      <c r="B104" s="167"/>
      <c r="C104" s="159"/>
      <c r="D104" s="468" t="s">
        <v>571</v>
      </c>
      <c r="E104" s="469"/>
      <c r="F104" s="469"/>
      <c r="G104" s="469"/>
      <c r="H104" s="469"/>
      <c r="I104" s="470"/>
    </row>
    <row r="105" spans="1:9" ht="45" x14ac:dyDescent="0.25">
      <c r="A105" s="162" t="s">
        <v>867</v>
      </c>
      <c r="B105" s="466" t="s">
        <v>1214</v>
      </c>
      <c r="C105" s="467"/>
      <c r="D105" s="163" t="s">
        <v>642</v>
      </c>
      <c r="E105" s="258" t="s">
        <v>21</v>
      </c>
      <c r="F105" s="164">
        <f>'MEMÓRIA DE CALC.'!F577</f>
        <v>164.68</v>
      </c>
      <c r="G105" s="381">
        <f>'COMP. 01'!E30</f>
        <v>26.994499999999999</v>
      </c>
      <c r="H105" s="171">
        <f>ROUND(G105+(G105*$H$5),2)</f>
        <v>35.340000000000003</v>
      </c>
      <c r="I105" s="231">
        <f t="shared" ref="I105:I137" si="22">ROUND(H105*F105,2)</f>
        <v>5819.79</v>
      </c>
    </row>
    <row r="106" spans="1:9" ht="45" x14ac:dyDescent="0.25">
      <c r="A106" s="162" t="s">
        <v>868</v>
      </c>
      <c r="B106" s="466" t="s">
        <v>656</v>
      </c>
      <c r="C106" s="467"/>
      <c r="D106" s="163" t="s">
        <v>641</v>
      </c>
      <c r="E106" s="258" t="s">
        <v>21</v>
      </c>
      <c r="F106" s="164">
        <f>'MEMÓRIA DE CALC.'!F578</f>
        <v>202.66</v>
      </c>
      <c r="G106" s="381">
        <f>'COMP. 02'!E30</f>
        <v>33.83</v>
      </c>
      <c r="H106" s="171">
        <f t="shared" ref="H106:H137" si="23">ROUND(G106+(G106*$H$5),2)</f>
        <v>44.28</v>
      </c>
      <c r="I106" s="231">
        <f t="shared" si="22"/>
        <v>8973.7800000000007</v>
      </c>
    </row>
    <row r="107" spans="1:9" ht="30" x14ac:dyDescent="0.25">
      <c r="A107" s="162" t="s">
        <v>869</v>
      </c>
      <c r="B107" s="258">
        <v>141906</v>
      </c>
      <c r="C107" s="258" t="s">
        <v>196</v>
      </c>
      <c r="D107" s="163" t="s">
        <v>533</v>
      </c>
      <c r="E107" s="258" t="s">
        <v>21</v>
      </c>
      <c r="F107" s="164">
        <f>'MEMÓRIA DE CALC.'!F579</f>
        <v>19.47</v>
      </c>
      <c r="G107" s="381">
        <v>35.69</v>
      </c>
      <c r="H107" s="171">
        <f t="shared" si="23"/>
        <v>46.72</v>
      </c>
      <c r="I107" s="231">
        <f t="shared" si="22"/>
        <v>909.64</v>
      </c>
    </row>
    <row r="108" spans="1:9" ht="30" x14ac:dyDescent="0.25">
      <c r="A108" s="162" t="s">
        <v>870</v>
      </c>
      <c r="B108" s="258">
        <v>141907</v>
      </c>
      <c r="C108" s="258" t="s">
        <v>196</v>
      </c>
      <c r="D108" s="163" t="s">
        <v>534</v>
      </c>
      <c r="E108" s="258" t="s">
        <v>21</v>
      </c>
      <c r="F108" s="164">
        <f>'MEMÓRIA DE CALC.'!F580</f>
        <v>77.239999999999995</v>
      </c>
      <c r="G108" s="381">
        <v>46.2</v>
      </c>
      <c r="H108" s="171">
        <f t="shared" si="23"/>
        <v>60.48</v>
      </c>
      <c r="I108" s="231">
        <f t="shared" si="22"/>
        <v>4671.4799999999996</v>
      </c>
    </row>
    <row r="109" spans="1:9" ht="30" x14ac:dyDescent="0.25">
      <c r="A109" s="162" t="s">
        <v>871</v>
      </c>
      <c r="B109" s="258">
        <v>141908</v>
      </c>
      <c r="C109" s="258" t="s">
        <v>196</v>
      </c>
      <c r="D109" s="163" t="s">
        <v>535</v>
      </c>
      <c r="E109" s="258" t="s">
        <v>21</v>
      </c>
      <c r="F109" s="164">
        <f>'MEMÓRIA DE CALC.'!F581</f>
        <v>2.94</v>
      </c>
      <c r="G109" s="381">
        <v>68.8</v>
      </c>
      <c r="H109" s="171">
        <f t="shared" si="23"/>
        <v>90.06</v>
      </c>
      <c r="I109" s="231">
        <f t="shared" si="22"/>
        <v>264.77999999999997</v>
      </c>
    </row>
    <row r="110" spans="1:9" ht="30" x14ac:dyDescent="0.25">
      <c r="A110" s="162" t="s">
        <v>872</v>
      </c>
      <c r="B110" s="258">
        <v>141909</v>
      </c>
      <c r="C110" s="258" t="s">
        <v>196</v>
      </c>
      <c r="D110" s="163" t="s">
        <v>536</v>
      </c>
      <c r="E110" s="258" t="s">
        <v>21</v>
      </c>
      <c r="F110" s="164">
        <f>'MEMÓRIA DE CALC.'!F582</f>
        <v>164.68</v>
      </c>
      <c r="G110" s="381">
        <v>84.67</v>
      </c>
      <c r="H110" s="171">
        <f t="shared" si="23"/>
        <v>110.83</v>
      </c>
      <c r="I110" s="231">
        <f t="shared" si="22"/>
        <v>18251.48</v>
      </c>
    </row>
    <row r="111" spans="1:9" ht="30" x14ac:dyDescent="0.25">
      <c r="A111" s="162" t="s">
        <v>873</v>
      </c>
      <c r="B111" s="258">
        <v>141910</v>
      </c>
      <c r="C111" s="258" t="s">
        <v>196</v>
      </c>
      <c r="D111" s="163" t="s">
        <v>537</v>
      </c>
      <c r="E111" s="258" t="s">
        <v>21</v>
      </c>
      <c r="F111" s="164">
        <f>'MEMÓRIA DE CALC.'!F583</f>
        <v>202.66</v>
      </c>
      <c r="G111" s="381">
        <v>116.13</v>
      </c>
      <c r="H111" s="171">
        <f t="shared" si="23"/>
        <v>152.01</v>
      </c>
      <c r="I111" s="231">
        <f t="shared" si="22"/>
        <v>30806.35</v>
      </c>
    </row>
    <row r="112" spans="1:9" ht="30" x14ac:dyDescent="0.25">
      <c r="A112" s="162" t="s">
        <v>874</v>
      </c>
      <c r="B112" s="258">
        <v>141410</v>
      </c>
      <c r="C112" s="258" t="s">
        <v>196</v>
      </c>
      <c r="D112" s="163" t="s">
        <v>530</v>
      </c>
      <c r="E112" s="258" t="s">
        <v>21</v>
      </c>
      <c r="F112" s="164">
        <f>'MEMÓRIA DE CALC.'!F584</f>
        <v>237.34</v>
      </c>
      <c r="G112" s="381">
        <v>24.44</v>
      </c>
      <c r="H112" s="171">
        <f t="shared" si="23"/>
        <v>31.99</v>
      </c>
      <c r="I112" s="231">
        <f t="shared" si="22"/>
        <v>7592.51</v>
      </c>
    </row>
    <row r="113" spans="1:9" ht="30" x14ac:dyDescent="0.25">
      <c r="A113" s="162" t="s">
        <v>875</v>
      </c>
      <c r="B113" s="258">
        <v>141411</v>
      </c>
      <c r="C113" s="258" t="s">
        <v>196</v>
      </c>
      <c r="D113" s="163" t="s">
        <v>531</v>
      </c>
      <c r="E113" s="258" t="s">
        <v>21</v>
      </c>
      <c r="F113" s="164">
        <f>'MEMÓRIA DE CALC.'!F585</f>
        <v>86.67</v>
      </c>
      <c r="G113" s="381">
        <v>34.26</v>
      </c>
      <c r="H113" s="171">
        <f t="shared" si="23"/>
        <v>44.85</v>
      </c>
      <c r="I113" s="231">
        <f t="shared" si="22"/>
        <v>3887.15</v>
      </c>
    </row>
    <row r="114" spans="1:9" ht="30" x14ac:dyDescent="0.25">
      <c r="A114" s="162" t="s">
        <v>876</v>
      </c>
      <c r="B114" s="258">
        <v>141413</v>
      </c>
      <c r="C114" s="258" t="s">
        <v>196</v>
      </c>
      <c r="D114" s="163" t="s">
        <v>532</v>
      </c>
      <c r="E114" s="258" t="s">
        <v>21</v>
      </c>
      <c r="F114" s="164">
        <f>'MEMÓRIA DE CALC.'!F586</f>
        <v>137.22999999999999</v>
      </c>
      <c r="G114" s="381">
        <v>50.03</v>
      </c>
      <c r="H114" s="171">
        <f t="shared" si="23"/>
        <v>65.489999999999995</v>
      </c>
      <c r="I114" s="231">
        <f t="shared" si="22"/>
        <v>8987.19</v>
      </c>
    </row>
    <row r="115" spans="1:9" ht="77.25" customHeight="1" x14ac:dyDescent="0.25">
      <c r="A115" s="162" t="s">
        <v>877</v>
      </c>
      <c r="B115" s="258">
        <v>98106</v>
      </c>
      <c r="C115" s="258" t="s">
        <v>160</v>
      </c>
      <c r="D115" s="163" t="s">
        <v>538</v>
      </c>
      <c r="E115" s="258" t="s">
        <v>110</v>
      </c>
      <c r="F115" s="164">
        <f>'MEMÓRIA DE CALC.'!F587</f>
        <v>1</v>
      </c>
      <c r="G115" s="381">
        <v>979.99</v>
      </c>
      <c r="H115" s="171">
        <f t="shared" si="23"/>
        <v>1282.81</v>
      </c>
      <c r="I115" s="231">
        <f t="shared" si="22"/>
        <v>1282.81</v>
      </c>
    </row>
    <row r="116" spans="1:9" ht="99" customHeight="1" x14ac:dyDescent="0.25">
      <c r="A116" s="162" t="s">
        <v>878</v>
      </c>
      <c r="B116" s="258">
        <v>141101</v>
      </c>
      <c r="C116" s="258" t="s">
        <v>196</v>
      </c>
      <c r="D116" s="163" t="s">
        <v>539</v>
      </c>
      <c r="E116" s="258" t="s">
        <v>110</v>
      </c>
      <c r="F116" s="164">
        <f>'MEMÓRIA DE CALC.'!F588</f>
        <v>5</v>
      </c>
      <c r="G116" s="381">
        <v>554.64</v>
      </c>
      <c r="H116" s="171">
        <f t="shared" si="23"/>
        <v>726.02</v>
      </c>
      <c r="I116" s="231">
        <f t="shared" si="22"/>
        <v>3630.1</v>
      </c>
    </row>
    <row r="117" spans="1:9" ht="63.75" customHeight="1" x14ac:dyDescent="0.25">
      <c r="A117" s="162" t="s">
        <v>879</v>
      </c>
      <c r="B117" s="258">
        <v>89708</v>
      </c>
      <c r="C117" s="258" t="s">
        <v>160</v>
      </c>
      <c r="D117" s="163" t="s">
        <v>1217</v>
      </c>
      <c r="E117" s="258" t="s">
        <v>21</v>
      </c>
      <c r="F117" s="164">
        <f>'MEMÓRIA DE CALC.'!F589</f>
        <v>5</v>
      </c>
      <c r="G117" s="381">
        <v>119.58</v>
      </c>
      <c r="H117" s="171">
        <f t="shared" si="23"/>
        <v>156.53</v>
      </c>
      <c r="I117" s="231">
        <f t="shared" si="22"/>
        <v>782.65</v>
      </c>
    </row>
    <row r="118" spans="1:9" ht="60" customHeight="1" x14ac:dyDescent="0.25">
      <c r="A118" s="162" t="s">
        <v>880</v>
      </c>
      <c r="B118" s="258">
        <v>89707</v>
      </c>
      <c r="C118" s="258" t="s">
        <v>160</v>
      </c>
      <c r="D118" s="163" t="s">
        <v>540</v>
      </c>
      <c r="E118" s="258" t="s">
        <v>21</v>
      </c>
      <c r="F118" s="164">
        <f>'MEMÓRIA DE CALC.'!F590</f>
        <v>5</v>
      </c>
      <c r="G118" s="381">
        <v>53.06</v>
      </c>
      <c r="H118" s="171">
        <f t="shared" si="23"/>
        <v>69.459999999999994</v>
      </c>
      <c r="I118" s="231">
        <f t="shared" si="22"/>
        <v>347.3</v>
      </c>
    </row>
    <row r="119" spans="1:9" ht="60" x14ac:dyDescent="0.25">
      <c r="A119" s="162" t="s">
        <v>881</v>
      </c>
      <c r="B119" s="258">
        <v>151016</v>
      </c>
      <c r="C119" s="258" t="s">
        <v>196</v>
      </c>
      <c r="D119" s="163" t="s">
        <v>541</v>
      </c>
      <c r="E119" s="258" t="s">
        <v>21</v>
      </c>
      <c r="F119" s="164">
        <f>'MEMÓRIA DE CALC.'!F591</f>
        <v>15</v>
      </c>
      <c r="G119" s="381">
        <v>661.12</v>
      </c>
      <c r="H119" s="171">
        <f t="shared" si="23"/>
        <v>865.41</v>
      </c>
      <c r="I119" s="231">
        <f t="shared" si="22"/>
        <v>12981.15</v>
      </c>
    </row>
    <row r="120" spans="1:9" ht="45" x14ac:dyDescent="0.25">
      <c r="A120" s="162" t="s">
        <v>882</v>
      </c>
      <c r="B120" s="258">
        <v>89710</v>
      </c>
      <c r="C120" s="258" t="s">
        <v>160</v>
      </c>
      <c r="D120" s="163" t="s">
        <v>542</v>
      </c>
      <c r="E120" s="258" t="s">
        <v>110</v>
      </c>
      <c r="F120" s="164">
        <f>'MEMÓRIA DE CALC.'!F592</f>
        <v>3</v>
      </c>
      <c r="G120" s="381">
        <v>20.02</v>
      </c>
      <c r="H120" s="171">
        <f t="shared" si="23"/>
        <v>26.21</v>
      </c>
      <c r="I120" s="231">
        <f t="shared" si="22"/>
        <v>78.63</v>
      </c>
    </row>
    <row r="121" spans="1:9" ht="45" x14ac:dyDescent="0.25">
      <c r="A121" s="162" t="s">
        <v>883</v>
      </c>
      <c r="B121" s="258">
        <v>170329</v>
      </c>
      <c r="C121" s="258" t="s">
        <v>196</v>
      </c>
      <c r="D121" s="163" t="s">
        <v>544</v>
      </c>
      <c r="E121" s="258" t="s">
        <v>110</v>
      </c>
      <c r="F121" s="164">
        <f>'MEMÓRIA DE CALC.'!F593</f>
        <v>2</v>
      </c>
      <c r="G121" s="381">
        <v>194.34</v>
      </c>
      <c r="H121" s="171">
        <f t="shared" si="23"/>
        <v>254.39</v>
      </c>
      <c r="I121" s="231">
        <f t="shared" si="22"/>
        <v>508.78</v>
      </c>
    </row>
    <row r="122" spans="1:9" ht="45" x14ac:dyDescent="0.25">
      <c r="A122" s="162" t="s">
        <v>884</v>
      </c>
      <c r="B122" s="258">
        <v>170328</v>
      </c>
      <c r="C122" s="258" t="s">
        <v>196</v>
      </c>
      <c r="D122" s="163" t="s">
        <v>545</v>
      </c>
      <c r="E122" s="258" t="s">
        <v>110</v>
      </c>
      <c r="F122" s="164">
        <f>'MEMÓRIA DE CALC.'!F594</f>
        <v>10</v>
      </c>
      <c r="G122" s="381">
        <v>124.87</v>
      </c>
      <c r="H122" s="171">
        <f t="shared" si="23"/>
        <v>163.44999999999999</v>
      </c>
      <c r="I122" s="231">
        <f t="shared" si="22"/>
        <v>1634.5</v>
      </c>
    </row>
    <row r="123" spans="1:9" x14ac:dyDescent="0.25">
      <c r="A123" s="162" t="s">
        <v>885</v>
      </c>
      <c r="B123" s="258">
        <v>170323</v>
      </c>
      <c r="C123" s="258" t="s">
        <v>196</v>
      </c>
      <c r="D123" s="163" t="s">
        <v>546</v>
      </c>
      <c r="E123" s="258" t="s">
        <v>110</v>
      </c>
      <c r="F123" s="164">
        <f>'MEMÓRIA DE CALC.'!F595</f>
        <v>11</v>
      </c>
      <c r="G123" s="381">
        <v>116.51</v>
      </c>
      <c r="H123" s="171">
        <f t="shared" si="23"/>
        <v>152.51</v>
      </c>
      <c r="I123" s="231">
        <f t="shared" si="22"/>
        <v>1677.61</v>
      </c>
    </row>
    <row r="124" spans="1:9" x14ac:dyDescent="0.25">
      <c r="A124" s="162" t="s">
        <v>886</v>
      </c>
      <c r="B124" s="258">
        <v>170321</v>
      </c>
      <c r="C124" s="258" t="s">
        <v>196</v>
      </c>
      <c r="D124" s="163" t="s">
        <v>547</v>
      </c>
      <c r="E124" s="258" t="s">
        <v>110</v>
      </c>
      <c r="F124" s="164">
        <f>'MEMÓRIA DE CALC.'!F596</f>
        <v>10</v>
      </c>
      <c r="G124" s="381">
        <v>78.23</v>
      </c>
      <c r="H124" s="171">
        <f t="shared" si="23"/>
        <v>102.4</v>
      </c>
      <c r="I124" s="231">
        <f t="shared" si="22"/>
        <v>1024</v>
      </c>
    </row>
    <row r="125" spans="1:9" x14ac:dyDescent="0.25">
      <c r="A125" s="162" t="s">
        <v>887</v>
      </c>
      <c r="B125" s="258">
        <v>170320</v>
      </c>
      <c r="C125" s="258" t="s">
        <v>196</v>
      </c>
      <c r="D125" s="163" t="s">
        <v>548</v>
      </c>
      <c r="E125" s="258" t="s">
        <v>110</v>
      </c>
      <c r="F125" s="164">
        <f>'MEMÓRIA DE CALC.'!F597</f>
        <v>4</v>
      </c>
      <c r="G125" s="381">
        <v>64.38</v>
      </c>
      <c r="H125" s="171">
        <f t="shared" si="23"/>
        <v>84.27</v>
      </c>
      <c r="I125" s="231">
        <f t="shared" si="22"/>
        <v>337.08</v>
      </c>
    </row>
    <row r="126" spans="1:9" ht="45" x14ac:dyDescent="0.25">
      <c r="A126" s="162" t="s">
        <v>888</v>
      </c>
      <c r="B126" s="258">
        <v>170317</v>
      </c>
      <c r="C126" s="258" t="s">
        <v>196</v>
      </c>
      <c r="D126" s="163" t="s">
        <v>549</v>
      </c>
      <c r="E126" s="258" t="s">
        <v>110</v>
      </c>
      <c r="F126" s="164">
        <f>'MEMÓRIA DE CALC.'!F598</f>
        <v>3</v>
      </c>
      <c r="G126" s="381">
        <v>139.66</v>
      </c>
      <c r="H126" s="171">
        <f t="shared" si="23"/>
        <v>182.81</v>
      </c>
      <c r="I126" s="231">
        <f t="shared" si="22"/>
        <v>548.42999999999995</v>
      </c>
    </row>
    <row r="127" spans="1:9" ht="47.25" customHeight="1" x14ac:dyDescent="0.25">
      <c r="A127" s="162" t="s">
        <v>889</v>
      </c>
      <c r="B127" s="258">
        <v>94489</v>
      </c>
      <c r="C127" s="258" t="s">
        <v>160</v>
      </c>
      <c r="D127" s="163" t="s">
        <v>550</v>
      </c>
      <c r="E127" s="258" t="s">
        <v>110</v>
      </c>
      <c r="F127" s="164">
        <f>'MEMÓRIA DE CALC.'!F599</f>
        <v>1</v>
      </c>
      <c r="G127" s="381">
        <v>37.479999999999997</v>
      </c>
      <c r="H127" s="171">
        <f t="shared" si="23"/>
        <v>49.06</v>
      </c>
      <c r="I127" s="231">
        <f t="shared" si="22"/>
        <v>49.06</v>
      </c>
    </row>
    <row r="128" spans="1:9" ht="48.75" customHeight="1" x14ac:dyDescent="0.25">
      <c r="A128" s="162" t="s">
        <v>890</v>
      </c>
      <c r="B128" s="258">
        <v>94492</v>
      </c>
      <c r="C128" s="258" t="s">
        <v>160</v>
      </c>
      <c r="D128" s="163" t="s">
        <v>551</v>
      </c>
      <c r="E128" s="258" t="s">
        <v>110</v>
      </c>
      <c r="F128" s="164">
        <f>'MEMÓRIA DE CALC.'!F600</f>
        <v>5</v>
      </c>
      <c r="G128" s="381">
        <v>78.87</v>
      </c>
      <c r="H128" s="171">
        <f t="shared" si="23"/>
        <v>103.24</v>
      </c>
      <c r="I128" s="231">
        <f t="shared" si="22"/>
        <v>516.20000000000005</v>
      </c>
    </row>
    <row r="129" spans="1:9" ht="30" x14ac:dyDescent="0.25">
      <c r="A129" s="162" t="s">
        <v>891</v>
      </c>
      <c r="B129" s="258">
        <v>170334</v>
      </c>
      <c r="C129" s="258" t="s">
        <v>196</v>
      </c>
      <c r="D129" s="163" t="s">
        <v>552</v>
      </c>
      <c r="E129" s="258" t="s">
        <v>110</v>
      </c>
      <c r="F129" s="164">
        <f>'MEMÓRIA DE CALC.'!F601</f>
        <v>1</v>
      </c>
      <c r="G129" s="381">
        <v>128.72</v>
      </c>
      <c r="H129" s="171">
        <f t="shared" si="23"/>
        <v>168.49</v>
      </c>
      <c r="I129" s="231">
        <f t="shared" si="22"/>
        <v>168.49</v>
      </c>
    </row>
    <row r="130" spans="1:9" ht="30" x14ac:dyDescent="0.25">
      <c r="A130" s="162" t="s">
        <v>892</v>
      </c>
      <c r="B130" s="258">
        <v>170333</v>
      </c>
      <c r="C130" s="258" t="s">
        <v>196</v>
      </c>
      <c r="D130" s="163" t="s">
        <v>553</v>
      </c>
      <c r="E130" s="258" t="s">
        <v>110</v>
      </c>
      <c r="F130" s="164">
        <f>'MEMÓRIA DE CALC.'!F602</f>
        <v>1</v>
      </c>
      <c r="G130" s="381">
        <v>107.53</v>
      </c>
      <c r="H130" s="171">
        <f t="shared" si="23"/>
        <v>140.76</v>
      </c>
      <c r="I130" s="231">
        <f t="shared" si="22"/>
        <v>140.76</v>
      </c>
    </row>
    <row r="131" spans="1:9" x14ac:dyDescent="0.25">
      <c r="A131" s="162" t="s">
        <v>893</v>
      </c>
      <c r="B131" s="258" t="s">
        <v>714</v>
      </c>
      <c r="C131" s="258" t="s">
        <v>5</v>
      </c>
      <c r="D131" s="163" t="s">
        <v>713</v>
      </c>
      <c r="E131" s="258" t="s">
        <v>110</v>
      </c>
      <c r="F131" s="164">
        <f>'MEMÓRIA DE CALC.'!F603</f>
        <v>1</v>
      </c>
      <c r="G131" s="381">
        <v>275.08999999999997</v>
      </c>
      <c r="H131" s="171">
        <f t="shared" si="23"/>
        <v>360.09</v>
      </c>
      <c r="I131" s="231">
        <f t="shared" si="22"/>
        <v>360.09</v>
      </c>
    </row>
    <row r="132" spans="1:9" ht="86.25" customHeight="1" x14ac:dyDescent="0.25">
      <c r="A132" s="162" t="s">
        <v>894</v>
      </c>
      <c r="B132" s="258">
        <v>94703</v>
      </c>
      <c r="C132" s="258" t="s">
        <v>160</v>
      </c>
      <c r="D132" s="163" t="s">
        <v>554</v>
      </c>
      <c r="E132" s="258" t="s">
        <v>110</v>
      </c>
      <c r="F132" s="164">
        <f>'MEMÓRIA DE CALC.'!F604</f>
        <v>1</v>
      </c>
      <c r="G132" s="381">
        <v>26.43</v>
      </c>
      <c r="H132" s="171">
        <f t="shared" si="23"/>
        <v>34.6</v>
      </c>
      <c r="I132" s="231">
        <f t="shared" si="22"/>
        <v>34.6</v>
      </c>
    </row>
    <row r="133" spans="1:9" ht="76.5" customHeight="1" x14ac:dyDescent="0.25">
      <c r="A133" s="162" t="s">
        <v>895</v>
      </c>
      <c r="B133" s="258">
        <v>94704</v>
      </c>
      <c r="C133" s="258" t="s">
        <v>160</v>
      </c>
      <c r="D133" s="163" t="s">
        <v>555</v>
      </c>
      <c r="E133" s="258" t="s">
        <v>110</v>
      </c>
      <c r="F133" s="164">
        <f>'MEMÓRIA DE CALC.'!F605</f>
        <v>22</v>
      </c>
      <c r="G133" s="381">
        <v>35.71</v>
      </c>
      <c r="H133" s="171">
        <f t="shared" si="23"/>
        <v>46.74</v>
      </c>
      <c r="I133" s="231">
        <f t="shared" si="22"/>
        <v>1028.28</v>
      </c>
    </row>
    <row r="134" spans="1:9" ht="75" x14ac:dyDescent="0.25">
      <c r="A134" s="162" t="s">
        <v>896</v>
      </c>
      <c r="B134" s="258">
        <v>94706</v>
      </c>
      <c r="C134" s="258" t="s">
        <v>160</v>
      </c>
      <c r="D134" s="163" t="s">
        <v>556</v>
      </c>
      <c r="E134" s="258" t="s">
        <v>110</v>
      </c>
      <c r="F134" s="164">
        <f>'MEMÓRIA DE CALC.'!F606</f>
        <v>25</v>
      </c>
      <c r="G134" s="381">
        <v>56.17</v>
      </c>
      <c r="H134" s="171">
        <f t="shared" si="23"/>
        <v>73.53</v>
      </c>
      <c r="I134" s="231">
        <f t="shared" si="22"/>
        <v>1838.25</v>
      </c>
    </row>
    <row r="135" spans="1:9" ht="60" x14ac:dyDescent="0.25">
      <c r="A135" s="162" t="s">
        <v>897</v>
      </c>
      <c r="B135" s="258">
        <v>89383</v>
      </c>
      <c r="C135" s="258" t="s">
        <v>160</v>
      </c>
      <c r="D135" s="163" t="s">
        <v>557</v>
      </c>
      <c r="E135" s="258" t="s">
        <v>110</v>
      </c>
      <c r="F135" s="164">
        <f>'MEMÓRIA DE CALC.'!F607</f>
        <v>35</v>
      </c>
      <c r="G135" s="381">
        <v>6.57</v>
      </c>
      <c r="H135" s="171">
        <f t="shared" si="23"/>
        <v>8.6</v>
      </c>
      <c r="I135" s="231">
        <f t="shared" si="22"/>
        <v>301</v>
      </c>
    </row>
    <row r="136" spans="1:9" ht="60" x14ac:dyDescent="0.25">
      <c r="A136" s="162" t="s">
        <v>898</v>
      </c>
      <c r="B136" s="258">
        <v>89391</v>
      </c>
      <c r="C136" s="258" t="s">
        <v>160</v>
      </c>
      <c r="D136" s="163" t="s">
        <v>558</v>
      </c>
      <c r="E136" s="258" t="s">
        <v>110</v>
      </c>
      <c r="F136" s="164">
        <f>'MEMÓRIA DE CALC.'!F608</f>
        <v>24</v>
      </c>
      <c r="G136" s="381">
        <v>9.0500000000000007</v>
      </c>
      <c r="H136" s="171">
        <f t="shared" si="23"/>
        <v>11.85</v>
      </c>
      <c r="I136" s="231">
        <f t="shared" si="22"/>
        <v>284.39999999999998</v>
      </c>
    </row>
    <row r="137" spans="1:9" ht="60" x14ac:dyDescent="0.25">
      <c r="A137" s="162" t="s">
        <v>899</v>
      </c>
      <c r="B137" s="258">
        <v>89596</v>
      </c>
      <c r="C137" s="258" t="s">
        <v>160</v>
      </c>
      <c r="D137" s="163" t="s">
        <v>559</v>
      </c>
      <c r="E137" s="258" t="s">
        <v>110</v>
      </c>
      <c r="F137" s="164">
        <f>'MEMÓRIA DE CALC.'!F609</f>
        <v>22</v>
      </c>
      <c r="G137" s="381">
        <v>12.24</v>
      </c>
      <c r="H137" s="171">
        <f t="shared" si="23"/>
        <v>16.02</v>
      </c>
      <c r="I137" s="231">
        <f t="shared" si="22"/>
        <v>352.44</v>
      </c>
    </row>
    <row r="138" spans="1:9" ht="15.75" x14ac:dyDescent="0.25">
      <c r="A138" s="481" t="s">
        <v>1020</v>
      </c>
      <c r="B138" s="482"/>
      <c r="C138" s="482"/>
      <c r="D138" s="482"/>
      <c r="E138" s="482"/>
      <c r="F138" s="482"/>
      <c r="G138" s="482"/>
      <c r="H138" s="483"/>
      <c r="I138" s="201">
        <f>SUM(I105:I137)</f>
        <v>120070.75999999997</v>
      </c>
    </row>
    <row r="139" spans="1:9" ht="15.75" x14ac:dyDescent="0.25">
      <c r="A139" s="158" t="s">
        <v>900</v>
      </c>
      <c r="B139" s="167"/>
      <c r="C139" s="167"/>
      <c r="D139" s="468" t="s">
        <v>170</v>
      </c>
      <c r="E139" s="469"/>
      <c r="F139" s="469"/>
      <c r="G139" s="469"/>
      <c r="H139" s="469"/>
      <c r="I139" s="470"/>
    </row>
    <row r="140" spans="1:9" ht="30" x14ac:dyDescent="0.25">
      <c r="A140" s="263" t="s">
        <v>901</v>
      </c>
      <c r="B140" s="466" t="s">
        <v>496</v>
      </c>
      <c r="C140" s="467"/>
      <c r="D140" s="163" t="s">
        <v>594</v>
      </c>
      <c r="E140" s="258" t="s">
        <v>110</v>
      </c>
      <c r="F140" s="261">
        <f>'MEMÓRIA DE CALC.'!F612</f>
        <v>1</v>
      </c>
      <c r="G140" s="376">
        <f>'COMP. 03'!F20</f>
        <v>4939.1914666666671</v>
      </c>
      <c r="H140" s="171">
        <f>ROUND(G140+(G140*$H$6),2)</f>
        <v>5708.22</v>
      </c>
      <c r="I140" s="231">
        <f t="shared" ref="I140:I165" si="24">ROUND(H140*F140,2)</f>
        <v>5708.22</v>
      </c>
    </row>
    <row r="141" spans="1:9" ht="30" x14ac:dyDescent="0.25">
      <c r="A141" s="263" t="s">
        <v>902</v>
      </c>
      <c r="B141" s="258">
        <v>102609</v>
      </c>
      <c r="C141" s="258" t="s">
        <v>160</v>
      </c>
      <c r="D141" s="163" t="s">
        <v>792</v>
      </c>
      <c r="E141" s="258" t="s">
        <v>110</v>
      </c>
      <c r="F141" s="261">
        <f>'MEMÓRIA DE CALC.'!F613</f>
        <v>6</v>
      </c>
      <c r="G141" s="376">
        <v>1078.8699999999999</v>
      </c>
      <c r="H141" s="171">
        <f t="shared" ref="H141:H165" si="25">ROUND(G141+(G141*$H$6),2)</f>
        <v>1246.8499999999999</v>
      </c>
      <c r="I141" s="231">
        <f t="shared" si="24"/>
        <v>7481.1</v>
      </c>
    </row>
    <row r="142" spans="1:9" ht="30" x14ac:dyDescent="0.25">
      <c r="A142" s="263" t="s">
        <v>903</v>
      </c>
      <c r="B142" s="258">
        <v>94795</v>
      </c>
      <c r="C142" s="258" t="s">
        <v>160</v>
      </c>
      <c r="D142" s="163" t="s">
        <v>585</v>
      </c>
      <c r="E142" s="258" t="s">
        <v>110</v>
      </c>
      <c r="F142" s="164">
        <f>'MEMÓRIA DE CALC.'!F614</f>
        <v>4</v>
      </c>
      <c r="G142" s="377">
        <v>37.43</v>
      </c>
      <c r="H142" s="171">
        <f t="shared" si="25"/>
        <v>43.26</v>
      </c>
      <c r="I142" s="231">
        <f t="shared" si="24"/>
        <v>173.04</v>
      </c>
    </row>
    <row r="143" spans="1:9" ht="84" customHeight="1" x14ac:dyDescent="0.25">
      <c r="A143" s="263" t="s">
        <v>904</v>
      </c>
      <c r="B143" s="258">
        <v>170135</v>
      </c>
      <c r="C143" s="258" t="s">
        <v>196</v>
      </c>
      <c r="D143" s="163" t="s">
        <v>593</v>
      </c>
      <c r="E143" s="258" t="s">
        <v>110</v>
      </c>
      <c r="F143" s="164">
        <f>'MEMÓRIA DE CALC.'!F615</f>
        <v>2</v>
      </c>
      <c r="G143" s="377">
        <v>3217.81</v>
      </c>
      <c r="H143" s="171">
        <f t="shared" si="25"/>
        <v>3718.82</v>
      </c>
      <c r="I143" s="231">
        <f t="shared" si="24"/>
        <v>7437.64</v>
      </c>
    </row>
    <row r="144" spans="1:9" ht="92.25" customHeight="1" x14ac:dyDescent="0.25">
      <c r="A144" s="263" t="s">
        <v>905</v>
      </c>
      <c r="B144" s="258">
        <v>170128</v>
      </c>
      <c r="C144" s="258" t="s">
        <v>196</v>
      </c>
      <c r="D144" s="163" t="s">
        <v>586</v>
      </c>
      <c r="E144" s="258" t="s">
        <v>110</v>
      </c>
      <c r="F144" s="164">
        <f>'MEMÓRIA DE CALC.'!F616</f>
        <v>3</v>
      </c>
      <c r="G144" s="377">
        <v>1312.55</v>
      </c>
      <c r="H144" s="171">
        <f t="shared" si="25"/>
        <v>1516.91</v>
      </c>
      <c r="I144" s="231">
        <f t="shared" si="24"/>
        <v>4550.7299999999996</v>
      </c>
    </row>
    <row r="145" spans="1:9" ht="45" x14ac:dyDescent="0.25">
      <c r="A145" s="263" t="s">
        <v>906</v>
      </c>
      <c r="B145" s="258">
        <v>170603</v>
      </c>
      <c r="C145" s="258" t="s">
        <v>196</v>
      </c>
      <c r="D145" s="163" t="s">
        <v>587</v>
      </c>
      <c r="E145" s="258" t="s">
        <v>110</v>
      </c>
      <c r="F145" s="164">
        <f>'MEMÓRIA DE CALC.'!F617</f>
        <v>6</v>
      </c>
      <c r="G145" s="377">
        <v>169.83</v>
      </c>
      <c r="H145" s="171">
        <f t="shared" si="25"/>
        <v>196.27</v>
      </c>
      <c r="I145" s="231">
        <f t="shared" si="24"/>
        <v>1177.6199999999999</v>
      </c>
    </row>
    <row r="146" spans="1:9" ht="45" x14ac:dyDescent="0.25">
      <c r="A146" s="263" t="s">
        <v>907</v>
      </c>
      <c r="B146" s="258">
        <v>170601</v>
      </c>
      <c r="C146" s="258" t="s">
        <v>196</v>
      </c>
      <c r="D146" s="163" t="s">
        <v>588</v>
      </c>
      <c r="E146" s="258" t="s">
        <v>110</v>
      </c>
      <c r="F146" s="164">
        <f>'MEMÓRIA DE CALC.'!F618</f>
        <v>7</v>
      </c>
      <c r="G146" s="377">
        <v>128.07</v>
      </c>
      <c r="H146" s="171">
        <f t="shared" si="25"/>
        <v>148.01</v>
      </c>
      <c r="I146" s="231">
        <f t="shared" si="24"/>
        <v>1036.07</v>
      </c>
    </row>
    <row r="147" spans="1:9" ht="45" x14ac:dyDescent="0.25">
      <c r="A147" s="263" t="s">
        <v>908</v>
      </c>
      <c r="B147" s="258">
        <v>100864</v>
      </c>
      <c r="C147" s="258" t="s">
        <v>160</v>
      </c>
      <c r="D147" s="163" t="s">
        <v>589</v>
      </c>
      <c r="E147" s="258" t="s">
        <v>110</v>
      </c>
      <c r="F147" s="164">
        <f>'MEMÓRIA DE CALC.'!F619</f>
        <v>1</v>
      </c>
      <c r="G147" s="377">
        <v>660.03</v>
      </c>
      <c r="H147" s="171">
        <f t="shared" si="25"/>
        <v>762.8</v>
      </c>
      <c r="I147" s="231">
        <f t="shared" si="24"/>
        <v>762.8</v>
      </c>
    </row>
    <row r="148" spans="1:9" ht="30" x14ac:dyDescent="0.25">
      <c r="A148" s="263" t="s">
        <v>909</v>
      </c>
      <c r="B148" s="258" t="s">
        <v>650</v>
      </c>
      <c r="C148" s="258" t="s">
        <v>5</v>
      </c>
      <c r="D148" s="163" t="s">
        <v>649</v>
      </c>
      <c r="E148" s="258" t="s">
        <v>110</v>
      </c>
      <c r="F148" s="164">
        <f>'MEMÓRIA DE CALC.'!F620</f>
        <v>1</v>
      </c>
      <c r="G148" s="377">
        <v>610.76</v>
      </c>
      <c r="H148" s="171">
        <f t="shared" si="25"/>
        <v>705.86</v>
      </c>
      <c r="I148" s="231">
        <f t="shared" si="24"/>
        <v>705.86</v>
      </c>
    </row>
    <row r="149" spans="1:9" ht="30" x14ac:dyDescent="0.25">
      <c r="A149" s="263" t="s">
        <v>910</v>
      </c>
      <c r="B149" s="258">
        <v>170129</v>
      </c>
      <c r="C149" s="258" t="s">
        <v>196</v>
      </c>
      <c r="D149" s="163" t="s">
        <v>590</v>
      </c>
      <c r="E149" s="258" t="s">
        <v>110</v>
      </c>
      <c r="F149" s="164">
        <f>'MEMÓRIA DE CALC.'!F621</f>
        <v>4</v>
      </c>
      <c r="G149" s="377">
        <v>663.36</v>
      </c>
      <c r="H149" s="171">
        <f t="shared" si="25"/>
        <v>766.65</v>
      </c>
      <c r="I149" s="231">
        <f t="shared" si="24"/>
        <v>3066.6</v>
      </c>
    </row>
    <row r="150" spans="1:9" x14ac:dyDescent="0.25">
      <c r="A150" s="263" t="s">
        <v>911</v>
      </c>
      <c r="B150" s="258">
        <v>170220</v>
      </c>
      <c r="C150" s="258" t="s">
        <v>196</v>
      </c>
      <c r="D150" s="163" t="s">
        <v>592</v>
      </c>
      <c r="E150" s="258" t="s">
        <v>15</v>
      </c>
      <c r="F150" s="164">
        <f>'MEMÓRIA DE CALC.'!F622</f>
        <v>10.17</v>
      </c>
      <c r="G150" s="377">
        <v>369.2</v>
      </c>
      <c r="H150" s="171">
        <f t="shared" si="25"/>
        <v>426.68</v>
      </c>
      <c r="I150" s="231">
        <f t="shared" si="24"/>
        <v>4339.34</v>
      </c>
    </row>
    <row r="151" spans="1:9" ht="51" customHeight="1" x14ac:dyDescent="0.25">
      <c r="A151" s="263" t="s">
        <v>912</v>
      </c>
      <c r="B151" s="258">
        <v>170133</v>
      </c>
      <c r="C151" s="258" t="s">
        <v>196</v>
      </c>
      <c r="D151" s="163" t="s">
        <v>591</v>
      </c>
      <c r="E151" s="258" t="s">
        <v>110</v>
      </c>
      <c r="F151" s="164">
        <f>'MEMÓRIA DE CALC.'!F623</f>
        <v>8</v>
      </c>
      <c r="G151" s="377">
        <v>359.08</v>
      </c>
      <c r="H151" s="171">
        <f t="shared" si="25"/>
        <v>414.99</v>
      </c>
      <c r="I151" s="231">
        <f t="shared" si="24"/>
        <v>3319.92</v>
      </c>
    </row>
    <row r="152" spans="1:9" ht="60" x14ac:dyDescent="0.25">
      <c r="A152" s="263" t="s">
        <v>913</v>
      </c>
      <c r="B152" s="258">
        <v>170530</v>
      </c>
      <c r="C152" s="258" t="s">
        <v>196</v>
      </c>
      <c r="D152" s="163" t="s">
        <v>725</v>
      </c>
      <c r="E152" s="258" t="s">
        <v>110</v>
      </c>
      <c r="F152" s="164">
        <f>'MEMÓRIA DE CALC.'!F624</f>
        <v>2</v>
      </c>
      <c r="G152" s="377">
        <v>477.9</v>
      </c>
      <c r="H152" s="171">
        <f t="shared" si="25"/>
        <v>552.30999999999995</v>
      </c>
      <c r="I152" s="231">
        <f t="shared" si="24"/>
        <v>1104.6199999999999</v>
      </c>
    </row>
    <row r="153" spans="1:9" ht="30" x14ac:dyDescent="0.25">
      <c r="A153" s="263" t="s">
        <v>914</v>
      </c>
      <c r="B153" s="258">
        <v>170546</v>
      </c>
      <c r="C153" s="258" t="s">
        <v>196</v>
      </c>
      <c r="D153" s="163" t="s">
        <v>595</v>
      </c>
      <c r="E153" s="258" t="s">
        <v>110</v>
      </c>
      <c r="F153" s="164">
        <f>'MEMÓRIA DE CALC.'!F625</f>
        <v>1</v>
      </c>
      <c r="G153" s="377">
        <v>364.58</v>
      </c>
      <c r="H153" s="171">
        <f t="shared" si="25"/>
        <v>421.35</v>
      </c>
      <c r="I153" s="231">
        <f t="shared" si="24"/>
        <v>421.35</v>
      </c>
    </row>
    <row r="154" spans="1:9" ht="30" x14ac:dyDescent="0.25">
      <c r="A154" s="263" t="s">
        <v>915</v>
      </c>
      <c r="B154" s="258">
        <v>170357</v>
      </c>
      <c r="C154" s="258" t="s">
        <v>196</v>
      </c>
      <c r="D154" s="163" t="s">
        <v>596</v>
      </c>
      <c r="E154" s="258" t="s">
        <v>110</v>
      </c>
      <c r="F154" s="164">
        <f>'MEMÓRIA DE CALC.'!F626</f>
        <v>1</v>
      </c>
      <c r="G154" s="377">
        <v>1017.84</v>
      </c>
      <c r="H154" s="171">
        <f t="shared" si="25"/>
        <v>1176.32</v>
      </c>
      <c r="I154" s="231">
        <f t="shared" si="24"/>
        <v>1176.32</v>
      </c>
    </row>
    <row r="155" spans="1:9" ht="24" customHeight="1" x14ac:dyDescent="0.25">
      <c r="A155" s="263" t="s">
        <v>916</v>
      </c>
      <c r="B155" s="258">
        <v>180809</v>
      </c>
      <c r="C155" s="258" t="s">
        <v>196</v>
      </c>
      <c r="D155" s="163" t="s">
        <v>597</v>
      </c>
      <c r="E155" s="258" t="s">
        <v>110</v>
      </c>
      <c r="F155" s="164">
        <f>'MEMÓRIA DE CALC.'!F627</f>
        <v>2</v>
      </c>
      <c r="G155" s="377">
        <v>97.77</v>
      </c>
      <c r="H155" s="171">
        <f t="shared" si="25"/>
        <v>112.99</v>
      </c>
      <c r="I155" s="231">
        <f t="shared" si="24"/>
        <v>225.98</v>
      </c>
    </row>
    <row r="156" spans="1:9" ht="75" x14ac:dyDescent="0.25">
      <c r="A156" s="263" t="s">
        <v>917</v>
      </c>
      <c r="B156" s="258">
        <v>170545</v>
      </c>
      <c r="C156" s="258" t="s">
        <v>196</v>
      </c>
      <c r="D156" s="163" t="s">
        <v>598</v>
      </c>
      <c r="E156" s="258" t="s">
        <v>21</v>
      </c>
      <c r="F156" s="164">
        <f>'MEMÓRIA DE CALC.'!F628</f>
        <v>1.42</v>
      </c>
      <c r="G156" s="377">
        <v>1329</v>
      </c>
      <c r="H156" s="171">
        <f t="shared" si="25"/>
        <v>1535.93</v>
      </c>
      <c r="I156" s="231">
        <f t="shared" si="24"/>
        <v>2181.02</v>
      </c>
    </row>
    <row r="157" spans="1:9" ht="62.25" customHeight="1" x14ac:dyDescent="0.25">
      <c r="A157" s="263" t="s">
        <v>918</v>
      </c>
      <c r="B157" s="258">
        <v>170510</v>
      </c>
      <c r="C157" s="258" t="s">
        <v>196</v>
      </c>
      <c r="D157" s="163" t="s">
        <v>599</v>
      </c>
      <c r="E157" s="258" t="s">
        <v>110</v>
      </c>
      <c r="F157" s="164">
        <f>'MEMÓRIA DE CALC.'!F629</f>
        <v>1</v>
      </c>
      <c r="G157" s="377">
        <v>4586.3900000000003</v>
      </c>
      <c r="H157" s="171">
        <f t="shared" si="25"/>
        <v>5300.49</v>
      </c>
      <c r="I157" s="231">
        <f t="shared" si="24"/>
        <v>5300.49</v>
      </c>
    </row>
    <row r="158" spans="1:9" ht="45" customHeight="1" x14ac:dyDescent="0.25">
      <c r="A158" s="263" t="s">
        <v>919</v>
      </c>
      <c r="B158" s="258">
        <v>170315</v>
      </c>
      <c r="C158" s="258" t="s">
        <v>196</v>
      </c>
      <c r="D158" s="163" t="s">
        <v>603</v>
      </c>
      <c r="E158" s="258" t="s">
        <v>110</v>
      </c>
      <c r="F158" s="164">
        <f>'MEMÓRIA DE CALC.'!F630</f>
        <v>2</v>
      </c>
      <c r="G158" s="377">
        <v>231.77</v>
      </c>
      <c r="H158" s="171">
        <f t="shared" si="25"/>
        <v>267.86</v>
      </c>
      <c r="I158" s="231">
        <f t="shared" si="24"/>
        <v>535.72</v>
      </c>
    </row>
    <row r="159" spans="1:9" ht="54" customHeight="1" x14ac:dyDescent="0.25">
      <c r="A159" s="263" t="s">
        <v>920</v>
      </c>
      <c r="B159" s="258">
        <v>170304</v>
      </c>
      <c r="C159" s="258" t="s">
        <v>196</v>
      </c>
      <c r="D159" s="163" t="s">
        <v>600</v>
      </c>
      <c r="E159" s="258" t="s">
        <v>110</v>
      </c>
      <c r="F159" s="164">
        <f>'MEMÓRIA DE CALC.'!F631</f>
        <v>11</v>
      </c>
      <c r="G159" s="377">
        <v>196.09</v>
      </c>
      <c r="H159" s="171">
        <f t="shared" si="25"/>
        <v>226.62</v>
      </c>
      <c r="I159" s="231">
        <f t="shared" si="24"/>
        <v>2492.8200000000002</v>
      </c>
    </row>
    <row r="160" spans="1:9" ht="30" x14ac:dyDescent="0.25">
      <c r="A160" s="263" t="s">
        <v>921</v>
      </c>
      <c r="B160" s="258">
        <v>170313</v>
      </c>
      <c r="C160" s="258" t="s">
        <v>196</v>
      </c>
      <c r="D160" s="163" t="s">
        <v>602</v>
      </c>
      <c r="E160" s="258" t="s">
        <v>110</v>
      </c>
      <c r="F160" s="164">
        <f>'MEMÓRIA DE CALC.'!F632</f>
        <v>2</v>
      </c>
      <c r="G160" s="377">
        <v>138.80000000000001</v>
      </c>
      <c r="H160" s="171">
        <f t="shared" si="25"/>
        <v>160.41</v>
      </c>
      <c r="I160" s="231">
        <f t="shared" si="24"/>
        <v>320.82</v>
      </c>
    </row>
    <row r="161" spans="1:9" ht="30" x14ac:dyDescent="0.25">
      <c r="A161" s="263" t="s">
        <v>922</v>
      </c>
      <c r="B161" s="258">
        <v>170309</v>
      </c>
      <c r="C161" s="258" t="s">
        <v>196</v>
      </c>
      <c r="D161" s="163" t="s">
        <v>601</v>
      </c>
      <c r="E161" s="258" t="s">
        <v>110</v>
      </c>
      <c r="F161" s="164">
        <f>'MEMÓRIA DE CALC.'!F633</f>
        <v>4</v>
      </c>
      <c r="G161" s="377">
        <v>108.2</v>
      </c>
      <c r="H161" s="171">
        <f t="shared" si="25"/>
        <v>125.05</v>
      </c>
      <c r="I161" s="231">
        <f t="shared" si="24"/>
        <v>500.2</v>
      </c>
    </row>
    <row r="162" spans="1:9" ht="30" x14ac:dyDescent="0.25">
      <c r="A162" s="263" t="s">
        <v>923</v>
      </c>
      <c r="B162" s="258">
        <v>95544</v>
      </c>
      <c r="C162" s="258" t="s">
        <v>160</v>
      </c>
      <c r="D162" s="163" t="s">
        <v>604</v>
      </c>
      <c r="E162" s="258" t="s">
        <v>110</v>
      </c>
      <c r="F162" s="164">
        <f>'MEMÓRIA DE CALC.'!F634</f>
        <v>6</v>
      </c>
      <c r="G162" s="377">
        <v>39.93</v>
      </c>
      <c r="H162" s="171">
        <f t="shared" si="25"/>
        <v>46.15</v>
      </c>
      <c r="I162" s="231">
        <f t="shared" si="24"/>
        <v>276.89999999999998</v>
      </c>
    </row>
    <row r="163" spans="1:9" ht="45" x14ac:dyDescent="0.25">
      <c r="A163" s="263" t="s">
        <v>924</v>
      </c>
      <c r="B163" s="258">
        <v>50205</v>
      </c>
      <c r="C163" s="258" t="s">
        <v>196</v>
      </c>
      <c r="D163" s="163" t="s">
        <v>605</v>
      </c>
      <c r="E163" s="258" t="s">
        <v>15</v>
      </c>
      <c r="F163" s="164">
        <f>'MEMÓRIA DE CALC.'!F635</f>
        <v>17.420000000000002</v>
      </c>
      <c r="G163" s="377">
        <v>437.56</v>
      </c>
      <c r="H163" s="171">
        <f t="shared" si="25"/>
        <v>505.69</v>
      </c>
      <c r="I163" s="231">
        <f t="shared" si="24"/>
        <v>8809.1200000000008</v>
      </c>
    </row>
    <row r="164" spans="1:9" ht="35.25" customHeight="1" x14ac:dyDescent="0.25">
      <c r="A164" s="263" t="s">
        <v>925</v>
      </c>
      <c r="B164" s="466" t="s">
        <v>497</v>
      </c>
      <c r="C164" s="467"/>
      <c r="D164" s="191" t="s">
        <v>730</v>
      </c>
      <c r="E164" s="258" t="s">
        <v>110</v>
      </c>
      <c r="F164" s="164">
        <f>'MEMÓRIA DE CALC.'!F636</f>
        <v>2</v>
      </c>
      <c r="G164" s="377">
        <f>'COMP. 04'!F20</f>
        <v>1589.8466666666668</v>
      </c>
      <c r="H164" s="171">
        <f t="shared" si="25"/>
        <v>1837.39</v>
      </c>
      <c r="I164" s="231">
        <f t="shared" si="24"/>
        <v>3674.78</v>
      </c>
    </row>
    <row r="165" spans="1:9" ht="32.25" customHeight="1" x14ac:dyDescent="0.25">
      <c r="A165" s="263" t="s">
        <v>926</v>
      </c>
      <c r="B165" s="466" t="s">
        <v>498</v>
      </c>
      <c r="C165" s="467"/>
      <c r="D165" s="191" t="s">
        <v>731</v>
      </c>
      <c r="E165" s="258" t="s">
        <v>110</v>
      </c>
      <c r="F165" s="164">
        <f>'MEMÓRIA DE CALC.'!F637</f>
        <v>2</v>
      </c>
      <c r="G165" s="377">
        <f>'COMP. 05'!F20</f>
        <v>117.71000000000001</v>
      </c>
      <c r="H165" s="171">
        <f t="shared" si="25"/>
        <v>136.04</v>
      </c>
      <c r="I165" s="231">
        <f t="shared" si="24"/>
        <v>272.08</v>
      </c>
    </row>
    <row r="166" spans="1:9" ht="15.75" x14ac:dyDescent="0.25">
      <c r="A166" s="481" t="s">
        <v>1021</v>
      </c>
      <c r="B166" s="482"/>
      <c r="C166" s="482"/>
      <c r="D166" s="482"/>
      <c r="E166" s="482"/>
      <c r="F166" s="482"/>
      <c r="G166" s="482"/>
      <c r="H166" s="483"/>
      <c r="I166" s="201">
        <f>SUM(I140:I165)</f>
        <v>67051.16</v>
      </c>
    </row>
    <row r="167" spans="1:9" ht="15.75" x14ac:dyDescent="0.25">
      <c r="A167" s="158" t="s">
        <v>927</v>
      </c>
      <c r="B167" s="167"/>
      <c r="C167" s="167"/>
      <c r="D167" s="468" t="s">
        <v>570</v>
      </c>
      <c r="E167" s="469"/>
      <c r="F167" s="469"/>
      <c r="G167" s="469"/>
      <c r="H167" s="469"/>
      <c r="I167" s="470"/>
    </row>
    <row r="168" spans="1:9" x14ac:dyDescent="0.25">
      <c r="A168" s="162" t="s">
        <v>928</v>
      </c>
      <c r="B168" s="258">
        <v>150629</v>
      </c>
      <c r="C168" s="258" t="s">
        <v>196</v>
      </c>
      <c r="D168" s="163" t="s">
        <v>569</v>
      </c>
      <c r="E168" s="258" t="s">
        <v>110</v>
      </c>
      <c r="F168" s="164">
        <f>'MEMÓRIA DE CALC.'!F640</f>
        <v>57</v>
      </c>
      <c r="G168" s="377">
        <v>13.41</v>
      </c>
      <c r="H168" s="171">
        <f>ROUND(G168+(G168*$H$5),2)</f>
        <v>17.55</v>
      </c>
      <c r="I168" s="231">
        <f t="shared" ref="I168:I188" si="26">ROUND(H168*F168,2)</f>
        <v>1000.35</v>
      </c>
    </row>
    <row r="169" spans="1:9" ht="30" x14ac:dyDescent="0.25">
      <c r="A169" s="162" t="s">
        <v>929</v>
      </c>
      <c r="B169" s="258">
        <v>150632</v>
      </c>
      <c r="C169" s="258" t="s">
        <v>196</v>
      </c>
      <c r="D169" s="163" t="s">
        <v>561</v>
      </c>
      <c r="E169" s="258" t="s">
        <v>110</v>
      </c>
      <c r="F169" s="164">
        <f>'MEMÓRIA DE CALC.'!F641</f>
        <v>4</v>
      </c>
      <c r="G169" s="377">
        <v>76.650000000000006</v>
      </c>
      <c r="H169" s="171">
        <f t="shared" ref="H169:H188" si="27">ROUND(G169+(G169*$H$5),2)</f>
        <v>100.33</v>
      </c>
      <c r="I169" s="231">
        <f t="shared" si="26"/>
        <v>401.32</v>
      </c>
    </row>
    <row r="170" spans="1:9" ht="30" x14ac:dyDescent="0.25">
      <c r="A170" s="162" t="s">
        <v>930</v>
      </c>
      <c r="B170" s="258">
        <v>150633</v>
      </c>
      <c r="C170" s="258" t="s">
        <v>196</v>
      </c>
      <c r="D170" s="163" t="s">
        <v>646</v>
      </c>
      <c r="E170" s="258" t="s">
        <v>110</v>
      </c>
      <c r="F170" s="164">
        <f>'MEMÓRIA DE CALC.'!F642</f>
        <v>5</v>
      </c>
      <c r="G170" s="377">
        <v>106.33</v>
      </c>
      <c r="H170" s="171">
        <f t="shared" si="27"/>
        <v>139.19</v>
      </c>
      <c r="I170" s="231">
        <f t="shared" si="26"/>
        <v>695.95</v>
      </c>
    </row>
    <row r="171" spans="1:9" ht="75" x14ac:dyDescent="0.25">
      <c r="A171" s="162" t="s">
        <v>931</v>
      </c>
      <c r="B171" s="258">
        <v>151003</v>
      </c>
      <c r="C171" s="258" t="s">
        <v>196</v>
      </c>
      <c r="D171" s="163" t="s">
        <v>560</v>
      </c>
      <c r="E171" s="258" t="s">
        <v>110</v>
      </c>
      <c r="F171" s="164">
        <f>'MEMÓRIA DE CALC.'!F643</f>
        <v>13</v>
      </c>
      <c r="G171" s="377">
        <v>128.63999999999999</v>
      </c>
      <c r="H171" s="171">
        <f t="shared" si="27"/>
        <v>168.39</v>
      </c>
      <c r="I171" s="231">
        <f t="shared" si="26"/>
        <v>2189.0700000000002</v>
      </c>
    </row>
    <row r="172" spans="1:9" ht="30" x14ac:dyDescent="0.25">
      <c r="A172" s="162" t="s">
        <v>932</v>
      </c>
      <c r="B172" s="258">
        <v>151132</v>
      </c>
      <c r="C172" s="258" t="s">
        <v>196</v>
      </c>
      <c r="D172" s="163" t="s">
        <v>565</v>
      </c>
      <c r="E172" s="258" t="s">
        <v>21</v>
      </c>
      <c r="F172" s="164">
        <f>'MEMÓRIA DE CALC.'!F644</f>
        <v>1004.1</v>
      </c>
      <c r="G172" s="377">
        <v>9.2799999999999994</v>
      </c>
      <c r="H172" s="171">
        <f t="shared" si="27"/>
        <v>12.15</v>
      </c>
      <c r="I172" s="231">
        <f t="shared" si="26"/>
        <v>12199.82</v>
      </c>
    </row>
    <row r="173" spans="1:9" ht="30" x14ac:dyDescent="0.25">
      <c r="A173" s="162" t="s">
        <v>933</v>
      </c>
      <c r="B173" s="258">
        <v>151133</v>
      </c>
      <c r="C173" s="258" t="s">
        <v>196</v>
      </c>
      <c r="D173" s="163" t="s">
        <v>562</v>
      </c>
      <c r="E173" s="258" t="s">
        <v>21</v>
      </c>
      <c r="F173" s="164">
        <f>'MEMÓRIA DE CALC.'!F645</f>
        <v>13.4</v>
      </c>
      <c r="G173" s="377">
        <v>10.15</v>
      </c>
      <c r="H173" s="171">
        <f t="shared" si="27"/>
        <v>13.29</v>
      </c>
      <c r="I173" s="231">
        <f t="shared" si="26"/>
        <v>178.09</v>
      </c>
    </row>
    <row r="174" spans="1:9" ht="30" x14ac:dyDescent="0.25">
      <c r="A174" s="162" t="s">
        <v>934</v>
      </c>
      <c r="B174" s="258">
        <v>151138</v>
      </c>
      <c r="C174" s="258" t="s">
        <v>196</v>
      </c>
      <c r="D174" s="163" t="s">
        <v>563</v>
      </c>
      <c r="E174" s="258" t="s">
        <v>21</v>
      </c>
      <c r="F174" s="164">
        <f>'MEMÓRIA DE CALC.'!F646</f>
        <v>6</v>
      </c>
      <c r="G174" s="377">
        <v>21.24</v>
      </c>
      <c r="H174" s="171">
        <f t="shared" si="27"/>
        <v>27.8</v>
      </c>
      <c r="I174" s="231">
        <f t="shared" si="26"/>
        <v>166.8</v>
      </c>
    </row>
    <row r="175" spans="1:9" ht="36" customHeight="1" x14ac:dyDescent="0.25">
      <c r="A175" s="162" t="s">
        <v>935</v>
      </c>
      <c r="B175" s="258">
        <v>151140</v>
      </c>
      <c r="C175" s="258" t="s">
        <v>196</v>
      </c>
      <c r="D175" s="163" t="s">
        <v>564</v>
      </c>
      <c r="E175" s="258" t="s">
        <v>21</v>
      </c>
      <c r="F175" s="164">
        <f>'MEMÓRIA DE CALC.'!F647</f>
        <v>42.8</v>
      </c>
      <c r="G175" s="377">
        <v>40.89</v>
      </c>
      <c r="H175" s="171">
        <f t="shared" si="27"/>
        <v>53.53</v>
      </c>
      <c r="I175" s="231">
        <f t="shared" si="26"/>
        <v>2291.08</v>
      </c>
    </row>
    <row r="176" spans="1:9" ht="51" customHeight="1" x14ac:dyDescent="0.25">
      <c r="A176" s="162" t="s">
        <v>936</v>
      </c>
      <c r="B176" s="258">
        <v>151301</v>
      </c>
      <c r="C176" s="258" t="s">
        <v>196</v>
      </c>
      <c r="D176" s="163" t="s">
        <v>741</v>
      </c>
      <c r="E176" s="258" t="s">
        <v>110</v>
      </c>
      <c r="F176" s="164">
        <f>'MEMÓRIA DE CALC.'!F648</f>
        <v>32</v>
      </c>
      <c r="G176" s="377">
        <v>21.27</v>
      </c>
      <c r="H176" s="171">
        <f t="shared" si="27"/>
        <v>27.84</v>
      </c>
      <c r="I176" s="231">
        <f t="shared" si="26"/>
        <v>890.88</v>
      </c>
    </row>
    <row r="177" spans="1:9" ht="52.5" customHeight="1" x14ac:dyDescent="0.25">
      <c r="A177" s="162" t="s">
        <v>937</v>
      </c>
      <c r="B177" s="258">
        <v>151304</v>
      </c>
      <c r="C177" s="258" t="s">
        <v>196</v>
      </c>
      <c r="D177" s="163" t="s">
        <v>740</v>
      </c>
      <c r="E177" s="258" t="s">
        <v>110</v>
      </c>
      <c r="F177" s="164">
        <f>'MEMÓRIA DE CALC.'!F649</f>
        <v>1</v>
      </c>
      <c r="G177" s="377">
        <v>21.27</v>
      </c>
      <c r="H177" s="171">
        <f t="shared" si="27"/>
        <v>27.84</v>
      </c>
      <c r="I177" s="231">
        <f t="shared" si="26"/>
        <v>27.84</v>
      </c>
    </row>
    <row r="178" spans="1:9" ht="52.5" customHeight="1" x14ac:dyDescent="0.25">
      <c r="A178" s="162" t="s">
        <v>938</v>
      </c>
      <c r="B178" s="258">
        <v>151306</v>
      </c>
      <c r="C178" s="258" t="s">
        <v>196</v>
      </c>
      <c r="D178" s="163" t="s">
        <v>566</v>
      </c>
      <c r="E178" s="258" t="s">
        <v>110</v>
      </c>
      <c r="F178" s="164">
        <f>'MEMÓRIA DE CALC.'!F650</f>
        <v>6</v>
      </c>
      <c r="G178" s="377">
        <v>63.19</v>
      </c>
      <c r="H178" s="171">
        <f t="shared" si="27"/>
        <v>82.72</v>
      </c>
      <c r="I178" s="231">
        <f t="shared" si="26"/>
        <v>496.32</v>
      </c>
    </row>
    <row r="179" spans="1:9" ht="51" customHeight="1" x14ac:dyDescent="0.25">
      <c r="A179" s="162" t="s">
        <v>939</v>
      </c>
      <c r="B179" s="258">
        <v>151321</v>
      </c>
      <c r="C179" s="258" t="s">
        <v>196</v>
      </c>
      <c r="D179" s="163" t="s">
        <v>645</v>
      </c>
      <c r="E179" s="258" t="s">
        <v>110</v>
      </c>
      <c r="F179" s="164">
        <f>'MEMÓRIA DE CALC.'!F651</f>
        <v>3</v>
      </c>
      <c r="G179" s="377">
        <v>63.19</v>
      </c>
      <c r="H179" s="171">
        <f t="shared" si="27"/>
        <v>82.72</v>
      </c>
      <c r="I179" s="231">
        <f t="shared" si="26"/>
        <v>248.16</v>
      </c>
    </row>
    <row r="180" spans="1:9" ht="60" x14ac:dyDescent="0.25">
      <c r="A180" s="162" t="s">
        <v>940</v>
      </c>
      <c r="B180" s="258">
        <v>151334</v>
      </c>
      <c r="C180" s="258" t="s">
        <v>196</v>
      </c>
      <c r="D180" s="163" t="s">
        <v>742</v>
      </c>
      <c r="E180" s="258" t="s">
        <v>110</v>
      </c>
      <c r="F180" s="164">
        <f>'MEMÓRIA DE CALC.'!F652</f>
        <v>2</v>
      </c>
      <c r="G180" s="377">
        <v>584.61</v>
      </c>
      <c r="H180" s="171">
        <f t="shared" si="27"/>
        <v>765.25</v>
      </c>
      <c r="I180" s="231">
        <f t="shared" si="26"/>
        <v>1530.5</v>
      </c>
    </row>
    <row r="181" spans="1:9" ht="45" x14ac:dyDescent="0.25">
      <c r="A181" s="162" t="s">
        <v>941</v>
      </c>
      <c r="B181" s="258">
        <v>151337</v>
      </c>
      <c r="C181" s="258" t="s">
        <v>196</v>
      </c>
      <c r="D181" s="163" t="s">
        <v>567</v>
      </c>
      <c r="E181" s="258" t="s">
        <v>110</v>
      </c>
      <c r="F181" s="164">
        <f>'MEMÓRIA DE CALC.'!F653</f>
        <v>4</v>
      </c>
      <c r="G181" s="377">
        <v>166.21</v>
      </c>
      <c r="H181" s="171">
        <f t="shared" si="27"/>
        <v>217.57</v>
      </c>
      <c r="I181" s="231">
        <f t="shared" si="26"/>
        <v>870.28</v>
      </c>
    </row>
    <row r="182" spans="1:9" ht="30" x14ac:dyDescent="0.25">
      <c r="A182" s="162" t="s">
        <v>942</v>
      </c>
      <c r="B182" s="258">
        <v>151350</v>
      </c>
      <c r="C182" s="258" t="s">
        <v>196</v>
      </c>
      <c r="D182" s="163" t="s">
        <v>568</v>
      </c>
      <c r="E182" s="258" t="s">
        <v>110</v>
      </c>
      <c r="F182" s="164">
        <f>'MEMÓRIA DE CALC.'!F654</f>
        <v>6</v>
      </c>
      <c r="G182" s="377">
        <v>107.72</v>
      </c>
      <c r="H182" s="171">
        <f t="shared" si="27"/>
        <v>141.01</v>
      </c>
      <c r="I182" s="231">
        <f t="shared" si="26"/>
        <v>846.06</v>
      </c>
    </row>
    <row r="183" spans="1:9" ht="45" x14ac:dyDescent="0.25">
      <c r="A183" s="162" t="s">
        <v>943</v>
      </c>
      <c r="B183" s="258">
        <v>91924</v>
      </c>
      <c r="C183" s="258" t="s">
        <v>160</v>
      </c>
      <c r="D183" s="163" t="s">
        <v>793</v>
      </c>
      <c r="E183" s="258" t="s">
        <v>21</v>
      </c>
      <c r="F183" s="164">
        <f>'MEMÓRIA DE CALC.'!F655</f>
        <v>1407.1</v>
      </c>
      <c r="G183" s="377">
        <v>2.92</v>
      </c>
      <c r="H183" s="171">
        <f t="shared" si="27"/>
        <v>3.82</v>
      </c>
      <c r="I183" s="231">
        <f t="shared" si="26"/>
        <v>5375.12</v>
      </c>
    </row>
    <row r="184" spans="1:9" ht="45" x14ac:dyDescent="0.25">
      <c r="A184" s="162" t="s">
        <v>944</v>
      </c>
      <c r="B184" s="258">
        <v>91926</v>
      </c>
      <c r="C184" s="258" t="s">
        <v>160</v>
      </c>
      <c r="D184" s="163" t="s">
        <v>794</v>
      </c>
      <c r="E184" s="258" t="s">
        <v>21</v>
      </c>
      <c r="F184" s="164">
        <f>'MEMÓRIA DE CALC.'!F656</f>
        <v>1251.3</v>
      </c>
      <c r="G184" s="377">
        <v>4.17</v>
      </c>
      <c r="H184" s="171">
        <f t="shared" si="27"/>
        <v>5.46</v>
      </c>
      <c r="I184" s="231">
        <f t="shared" si="26"/>
        <v>6832.1</v>
      </c>
    </row>
    <row r="185" spans="1:9" ht="45" x14ac:dyDescent="0.25">
      <c r="A185" s="162" t="s">
        <v>945</v>
      </c>
      <c r="B185" s="258">
        <v>91928</v>
      </c>
      <c r="C185" s="258" t="s">
        <v>160</v>
      </c>
      <c r="D185" s="163" t="s">
        <v>795</v>
      </c>
      <c r="E185" s="258" t="s">
        <v>21</v>
      </c>
      <c r="F185" s="164">
        <f>'MEMÓRIA DE CALC.'!F657</f>
        <v>1269.8</v>
      </c>
      <c r="G185" s="377">
        <v>6.38</v>
      </c>
      <c r="H185" s="171">
        <f t="shared" si="27"/>
        <v>8.35</v>
      </c>
      <c r="I185" s="231">
        <f t="shared" si="26"/>
        <v>10602.83</v>
      </c>
    </row>
    <row r="186" spans="1:9" ht="45" x14ac:dyDescent="0.25">
      <c r="A186" s="162" t="s">
        <v>946</v>
      </c>
      <c r="B186" s="258">
        <v>92979</v>
      </c>
      <c r="C186" s="258" t="s">
        <v>160</v>
      </c>
      <c r="D186" s="163" t="s">
        <v>796</v>
      </c>
      <c r="E186" s="258" t="s">
        <v>21</v>
      </c>
      <c r="F186" s="164">
        <f>'MEMÓRIA DE CALC.'!F658</f>
        <v>124.4</v>
      </c>
      <c r="G186" s="377">
        <v>10.34</v>
      </c>
      <c r="H186" s="171">
        <f t="shared" si="27"/>
        <v>13.54</v>
      </c>
      <c r="I186" s="231">
        <f t="shared" si="26"/>
        <v>1684.38</v>
      </c>
    </row>
    <row r="187" spans="1:9" ht="60" x14ac:dyDescent="0.25">
      <c r="A187" s="162" t="s">
        <v>947</v>
      </c>
      <c r="B187" s="258">
        <v>92986</v>
      </c>
      <c r="C187" s="258" t="s">
        <v>160</v>
      </c>
      <c r="D187" s="163" t="s">
        <v>797</v>
      </c>
      <c r="E187" s="258" t="s">
        <v>21</v>
      </c>
      <c r="F187" s="164">
        <f>'MEMÓRIA DE CALC.'!F659</f>
        <v>42.8</v>
      </c>
      <c r="G187" s="377">
        <v>36.17</v>
      </c>
      <c r="H187" s="171">
        <f t="shared" si="27"/>
        <v>47.35</v>
      </c>
      <c r="I187" s="231">
        <f t="shared" si="26"/>
        <v>2026.58</v>
      </c>
    </row>
    <row r="188" spans="1:9" ht="60" x14ac:dyDescent="0.25">
      <c r="A188" s="162" t="s">
        <v>948</v>
      </c>
      <c r="B188" s="258">
        <v>92990</v>
      </c>
      <c r="C188" s="258" t="s">
        <v>160</v>
      </c>
      <c r="D188" s="163" t="s">
        <v>798</v>
      </c>
      <c r="E188" s="258" t="s">
        <v>21</v>
      </c>
      <c r="F188" s="164">
        <f>'MEMÓRIA DE CALC.'!F660</f>
        <v>163.19999999999999</v>
      </c>
      <c r="G188" s="377">
        <v>72.39</v>
      </c>
      <c r="H188" s="171">
        <f t="shared" si="27"/>
        <v>94.76</v>
      </c>
      <c r="I188" s="231">
        <f t="shared" si="26"/>
        <v>15464.83</v>
      </c>
    </row>
    <row r="189" spans="1:9" ht="15.75" x14ac:dyDescent="0.25">
      <c r="A189" s="481" t="s">
        <v>1022</v>
      </c>
      <c r="B189" s="482"/>
      <c r="C189" s="482"/>
      <c r="D189" s="482"/>
      <c r="E189" s="482"/>
      <c r="F189" s="482"/>
      <c r="G189" s="482"/>
      <c r="H189" s="483"/>
      <c r="I189" s="202">
        <f>SUM(I168:I188)</f>
        <v>66018.36</v>
      </c>
    </row>
    <row r="190" spans="1:9" ht="15.75" x14ac:dyDescent="0.25">
      <c r="A190" s="158" t="s">
        <v>949</v>
      </c>
      <c r="B190" s="167"/>
      <c r="C190" s="167"/>
      <c r="D190" s="468" t="s">
        <v>171</v>
      </c>
      <c r="E190" s="469"/>
      <c r="F190" s="469"/>
      <c r="G190" s="469"/>
      <c r="H190" s="469"/>
      <c r="I190" s="470"/>
    </row>
    <row r="191" spans="1:9" ht="45" x14ac:dyDescent="0.25">
      <c r="A191" s="162" t="s">
        <v>950</v>
      </c>
      <c r="B191" s="258">
        <v>92000</v>
      </c>
      <c r="C191" s="258" t="s">
        <v>160</v>
      </c>
      <c r="D191" s="163" t="s">
        <v>799</v>
      </c>
      <c r="E191" s="258" t="s">
        <v>110</v>
      </c>
      <c r="F191" s="164">
        <f>'MEMÓRIA DE CALC.'!F663</f>
        <v>49</v>
      </c>
      <c r="G191" s="377">
        <v>30.73</v>
      </c>
      <c r="H191" s="171">
        <f t="shared" ref="H191:H204" si="28">ROUND(G191+(G191*$H$5),2)</f>
        <v>40.229999999999997</v>
      </c>
      <c r="I191" s="231">
        <f t="shared" ref="I191:I210" si="29">ROUND(H191*F191,2)</f>
        <v>1971.27</v>
      </c>
    </row>
    <row r="192" spans="1:9" ht="45" x14ac:dyDescent="0.25">
      <c r="A192" s="162" t="s">
        <v>951</v>
      </c>
      <c r="B192" s="258">
        <v>92001</v>
      </c>
      <c r="C192" s="258" t="s">
        <v>160</v>
      </c>
      <c r="D192" s="163" t="s">
        <v>1041</v>
      </c>
      <c r="E192" s="258" t="s">
        <v>110</v>
      </c>
      <c r="F192" s="164">
        <f>'MEMÓRIA DE CALC.'!F664</f>
        <v>1</v>
      </c>
      <c r="G192" s="377">
        <v>33.229999999999997</v>
      </c>
      <c r="H192" s="171">
        <f t="shared" si="28"/>
        <v>43.5</v>
      </c>
      <c r="I192" s="231">
        <f t="shared" si="29"/>
        <v>43.5</v>
      </c>
    </row>
    <row r="193" spans="1:9" ht="30" x14ac:dyDescent="0.25">
      <c r="A193" s="162" t="s">
        <v>952</v>
      </c>
      <c r="B193" s="258">
        <v>180206</v>
      </c>
      <c r="C193" s="258" t="s">
        <v>196</v>
      </c>
      <c r="D193" s="163" t="s">
        <v>172</v>
      </c>
      <c r="E193" s="258" t="s">
        <v>110</v>
      </c>
      <c r="F193" s="164">
        <f>'MEMÓRIA DE CALC.'!F665</f>
        <v>4</v>
      </c>
      <c r="G193" s="377">
        <v>42.07</v>
      </c>
      <c r="H193" s="171">
        <f t="shared" si="28"/>
        <v>55.07</v>
      </c>
      <c r="I193" s="231">
        <f t="shared" si="29"/>
        <v>220.28</v>
      </c>
    </row>
    <row r="194" spans="1:9" ht="45" x14ac:dyDescent="0.25">
      <c r="A194" s="162" t="s">
        <v>953</v>
      </c>
      <c r="B194" s="258">
        <v>92004</v>
      </c>
      <c r="C194" s="258" t="s">
        <v>160</v>
      </c>
      <c r="D194" s="163" t="s">
        <v>572</v>
      </c>
      <c r="E194" s="258" t="s">
        <v>110</v>
      </c>
      <c r="F194" s="164">
        <f>'MEMÓRIA DE CALC.'!F666</f>
        <v>8</v>
      </c>
      <c r="G194" s="377">
        <v>57.45</v>
      </c>
      <c r="H194" s="171">
        <f t="shared" si="28"/>
        <v>75.2</v>
      </c>
      <c r="I194" s="231">
        <f t="shared" si="29"/>
        <v>601.6</v>
      </c>
    </row>
    <row r="195" spans="1:9" ht="45" x14ac:dyDescent="0.25">
      <c r="A195" s="162" t="s">
        <v>954</v>
      </c>
      <c r="B195" s="258">
        <v>92008</v>
      </c>
      <c r="C195" s="258" t="s">
        <v>160</v>
      </c>
      <c r="D195" s="163" t="s">
        <v>573</v>
      </c>
      <c r="E195" s="258" t="s">
        <v>110</v>
      </c>
      <c r="F195" s="164">
        <f>'MEMÓRIA DE CALC.'!F667</f>
        <v>3</v>
      </c>
      <c r="G195" s="377">
        <v>49.35</v>
      </c>
      <c r="H195" s="171">
        <f t="shared" si="28"/>
        <v>64.599999999999994</v>
      </c>
      <c r="I195" s="231">
        <f t="shared" si="29"/>
        <v>193.8</v>
      </c>
    </row>
    <row r="196" spans="1:9" ht="45" x14ac:dyDescent="0.25">
      <c r="A196" s="162" t="s">
        <v>955</v>
      </c>
      <c r="B196" s="258">
        <v>160822</v>
      </c>
      <c r="C196" s="258" t="s">
        <v>196</v>
      </c>
      <c r="D196" s="163" t="s">
        <v>574</v>
      </c>
      <c r="E196" s="258" t="s">
        <v>110</v>
      </c>
      <c r="F196" s="164">
        <f>'MEMÓRIA DE CALC.'!F668</f>
        <v>1</v>
      </c>
      <c r="G196" s="377">
        <v>121.68</v>
      </c>
      <c r="H196" s="171">
        <f t="shared" si="28"/>
        <v>159.28</v>
      </c>
      <c r="I196" s="231">
        <f t="shared" si="29"/>
        <v>159.28</v>
      </c>
    </row>
    <row r="197" spans="1:9" ht="30" x14ac:dyDescent="0.25">
      <c r="A197" s="162" t="s">
        <v>956</v>
      </c>
      <c r="B197" s="258">
        <v>160825</v>
      </c>
      <c r="C197" s="258" t="s">
        <v>196</v>
      </c>
      <c r="D197" s="163" t="s">
        <v>575</v>
      </c>
      <c r="E197" s="258" t="s">
        <v>110</v>
      </c>
      <c r="F197" s="164">
        <f>'MEMÓRIA DE CALC.'!F669</f>
        <v>2</v>
      </c>
      <c r="G197" s="377">
        <v>34.26</v>
      </c>
      <c r="H197" s="171">
        <f t="shared" si="28"/>
        <v>44.85</v>
      </c>
      <c r="I197" s="231">
        <f t="shared" si="29"/>
        <v>89.7</v>
      </c>
    </row>
    <row r="198" spans="1:9" ht="30" x14ac:dyDescent="0.25">
      <c r="A198" s="162" t="s">
        <v>957</v>
      </c>
      <c r="B198" s="258">
        <v>160829</v>
      </c>
      <c r="C198" s="258" t="s">
        <v>196</v>
      </c>
      <c r="D198" s="163" t="s">
        <v>576</v>
      </c>
      <c r="E198" s="258" t="s">
        <v>110</v>
      </c>
      <c r="F198" s="164">
        <f>'MEMÓRIA DE CALC.'!F670</f>
        <v>2</v>
      </c>
      <c r="G198" s="377">
        <v>22.03</v>
      </c>
      <c r="H198" s="171">
        <f t="shared" si="28"/>
        <v>28.84</v>
      </c>
      <c r="I198" s="231">
        <f t="shared" si="29"/>
        <v>57.68</v>
      </c>
    </row>
    <row r="199" spans="1:9" ht="30" x14ac:dyDescent="0.25">
      <c r="A199" s="162" t="s">
        <v>958</v>
      </c>
      <c r="B199" s="258">
        <v>160834</v>
      </c>
      <c r="C199" s="258" t="s">
        <v>196</v>
      </c>
      <c r="D199" s="163" t="s">
        <v>577</v>
      </c>
      <c r="E199" s="258" t="s">
        <v>110</v>
      </c>
      <c r="F199" s="164">
        <f>'MEMÓRIA DE CALC.'!F671</f>
        <v>1</v>
      </c>
      <c r="G199" s="377">
        <v>180.67</v>
      </c>
      <c r="H199" s="171">
        <f t="shared" si="28"/>
        <v>236.5</v>
      </c>
      <c r="I199" s="231">
        <f t="shared" si="29"/>
        <v>236.5</v>
      </c>
    </row>
    <row r="200" spans="1:9" x14ac:dyDescent="0.25">
      <c r="A200" s="162" t="s">
        <v>959</v>
      </c>
      <c r="B200" s="258">
        <v>160807</v>
      </c>
      <c r="C200" s="258" t="s">
        <v>196</v>
      </c>
      <c r="D200" s="163" t="s">
        <v>578</v>
      </c>
      <c r="E200" s="258" t="s">
        <v>110</v>
      </c>
      <c r="F200" s="164">
        <f>'MEMÓRIA DE CALC.'!F672</f>
        <v>10</v>
      </c>
      <c r="G200" s="377">
        <v>10.83</v>
      </c>
      <c r="H200" s="171">
        <f t="shared" si="28"/>
        <v>14.18</v>
      </c>
      <c r="I200" s="231">
        <f t="shared" si="29"/>
        <v>141.80000000000001</v>
      </c>
    </row>
    <row r="201" spans="1:9" ht="30" x14ac:dyDescent="0.25">
      <c r="A201" s="162" t="s">
        <v>960</v>
      </c>
      <c r="B201" s="258">
        <v>98302</v>
      </c>
      <c r="C201" s="258" t="s">
        <v>160</v>
      </c>
      <c r="D201" s="163" t="s">
        <v>579</v>
      </c>
      <c r="E201" s="258" t="s">
        <v>110</v>
      </c>
      <c r="F201" s="164">
        <f>'MEMÓRIA DE CALC.'!F673</f>
        <v>1</v>
      </c>
      <c r="G201" s="377">
        <v>1977.16</v>
      </c>
      <c r="H201" s="171">
        <f t="shared" si="28"/>
        <v>2588.1</v>
      </c>
      <c r="I201" s="231">
        <f t="shared" si="29"/>
        <v>2588.1</v>
      </c>
    </row>
    <row r="202" spans="1:9" ht="30" x14ac:dyDescent="0.25">
      <c r="A202" s="162" t="s">
        <v>961</v>
      </c>
      <c r="B202" s="258">
        <v>160864</v>
      </c>
      <c r="C202" s="258" t="s">
        <v>196</v>
      </c>
      <c r="D202" s="163" t="s">
        <v>580</v>
      </c>
      <c r="E202" s="258" t="s">
        <v>110</v>
      </c>
      <c r="F202" s="164">
        <f>'MEMÓRIA DE CALC.'!F674</f>
        <v>1</v>
      </c>
      <c r="G202" s="377">
        <v>1815.47</v>
      </c>
      <c r="H202" s="171">
        <f t="shared" si="28"/>
        <v>2376.4499999999998</v>
      </c>
      <c r="I202" s="231">
        <f t="shared" si="29"/>
        <v>2376.4499999999998</v>
      </c>
    </row>
    <row r="203" spans="1:9" ht="30" x14ac:dyDescent="0.25">
      <c r="A203" s="162" t="s">
        <v>962</v>
      </c>
      <c r="B203" s="258">
        <v>160811</v>
      </c>
      <c r="C203" s="258" t="s">
        <v>196</v>
      </c>
      <c r="D203" s="163" t="s">
        <v>581</v>
      </c>
      <c r="E203" s="258" t="s">
        <v>110</v>
      </c>
      <c r="F203" s="164">
        <f>'MEMÓRIA DE CALC.'!F675</f>
        <v>1</v>
      </c>
      <c r="G203" s="377">
        <v>584.88</v>
      </c>
      <c r="H203" s="171">
        <f t="shared" si="28"/>
        <v>765.61</v>
      </c>
      <c r="I203" s="231">
        <f t="shared" si="29"/>
        <v>765.61</v>
      </c>
    </row>
    <row r="204" spans="1:9" ht="30" x14ac:dyDescent="0.25">
      <c r="A204" s="162" t="s">
        <v>963</v>
      </c>
      <c r="B204" s="238">
        <v>98307</v>
      </c>
      <c r="C204" s="238" t="s">
        <v>160</v>
      </c>
      <c r="D204" s="239" t="s">
        <v>582</v>
      </c>
      <c r="E204" s="238" t="s">
        <v>110</v>
      </c>
      <c r="F204" s="240">
        <f>'MEMÓRIA DE CALC.'!F676</f>
        <v>12</v>
      </c>
      <c r="G204" s="383">
        <v>52.4</v>
      </c>
      <c r="H204" s="171">
        <f t="shared" si="28"/>
        <v>68.59</v>
      </c>
      <c r="I204" s="231">
        <f t="shared" si="29"/>
        <v>823.08</v>
      </c>
    </row>
    <row r="205" spans="1:9" ht="30" x14ac:dyDescent="0.25">
      <c r="A205" s="162" t="s">
        <v>964</v>
      </c>
      <c r="B205" s="462" t="s">
        <v>499</v>
      </c>
      <c r="C205" s="462"/>
      <c r="D205" s="191" t="s">
        <v>667</v>
      </c>
      <c r="E205" s="258" t="s">
        <v>110</v>
      </c>
      <c r="F205" s="164">
        <f>'MEMÓRIA DE CALC.'!F677</f>
        <v>41</v>
      </c>
      <c r="G205" s="377">
        <f>'COMP. 06'!F20</f>
        <v>86.689333333333337</v>
      </c>
      <c r="H205" s="171">
        <f>ROUND(G205+(G205*$H$6),2)</f>
        <v>100.19</v>
      </c>
      <c r="I205" s="231">
        <f t="shared" si="29"/>
        <v>4107.79</v>
      </c>
    </row>
    <row r="206" spans="1:9" ht="30" x14ac:dyDescent="0.25">
      <c r="A206" s="162" t="s">
        <v>965</v>
      </c>
      <c r="B206" s="462" t="s">
        <v>500</v>
      </c>
      <c r="C206" s="462"/>
      <c r="D206" s="191" t="s">
        <v>706</v>
      </c>
      <c r="E206" s="133" t="s">
        <v>110</v>
      </c>
      <c r="F206" s="192">
        <f>'MEMÓRIA DE CALC.'!F678</f>
        <v>1</v>
      </c>
      <c r="G206" s="384">
        <f>'COMP. 07'!F20</f>
        <v>1690.1</v>
      </c>
      <c r="H206" s="171">
        <f t="shared" ref="H206:H210" si="30">ROUND(G206+(G206*$H$6),2)</f>
        <v>1953.25</v>
      </c>
      <c r="I206" s="231">
        <f t="shared" si="29"/>
        <v>1953.25</v>
      </c>
    </row>
    <row r="207" spans="1:9" ht="30" x14ac:dyDescent="0.25">
      <c r="A207" s="162" t="s">
        <v>966</v>
      </c>
      <c r="B207" s="462" t="s">
        <v>501</v>
      </c>
      <c r="C207" s="462"/>
      <c r="D207" s="191" t="s">
        <v>669</v>
      </c>
      <c r="E207" s="133" t="s">
        <v>110</v>
      </c>
      <c r="F207" s="192">
        <f>'MEMÓRIA DE CALC.'!F679</f>
        <v>8</v>
      </c>
      <c r="G207" s="384">
        <f>'COMP. 08'!F20</f>
        <v>91.756</v>
      </c>
      <c r="H207" s="171">
        <f t="shared" si="30"/>
        <v>106.04</v>
      </c>
      <c r="I207" s="231">
        <f t="shared" si="29"/>
        <v>848.32</v>
      </c>
    </row>
    <row r="208" spans="1:9" ht="30" x14ac:dyDescent="0.25">
      <c r="A208" s="162" t="s">
        <v>967</v>
      </c>
      <c r="B208" s="462" t="s">
        <v>502</v>
      </c>
      <c r="C208" s="462"/>
      <c r="D208" s="163" t="s">
        <v>652</v>
      </c>
      <c r="E208" s="258" t="s">
        <v>110</v>
      </c>
      <c r="F208" s="164">
        <f>'MEMÓRIA DE CALC.'!F680</f>
        <v>52</v>
      </c>
      <c r="G208" s="377">
        <f>'COMP. 09'!F20</f>
        <v>79.072666666666677</v>
      </c>
      <c r="H208" s="171">
        <f t="shared" si="30"/>
        <v>91.38</v>
      </c>
      <c r="I208" s="231">
        <f t="shared" si="29"/>
        <v>4751.76</v>
      </c>
    </row>
    <row r="209" spans="1:9" ht="30" x14ac:dyDescent="0.25">
      <c r="A209" s="162" t="s">
        <v>968</v>
      </c>
      <c r="B209" s="462" t="s">
        <v>503</v>
      </c>
      <c r="C209" s="462"/>
      <c r="D209" s="191" t="s">
        <v>670</v>
      </c>
      <c r="E209" s="133" t="s">
        <v>110</v>
      </c>
      <c r="F209" s="192">
        <f>'MEMÓRIA DE CALC.'!F681</f>
        <v>1</v>
      </c>
      <c r="G209" s="384">
        <f>'COMP. 10'!F20</f>
        <v>134.816</v>
      </c>
      <c r="H209" s="171">
        <f t="shared" si="30"/>
        <v>155.81</v>
      </c>
      <c r="I209" s="231">
        <f t="shared" si="29"/>
        <v>155.81</v>
      </c>
    </row>
    <row r="210" spans="1:9" ht="30" x14ac:dyDescent="0.25">
      <c r="A210" s="162" t="s">
        <v>969</v>
      </c>
      <c r="B210" s="462" t="s">
        <v>1218</v>
      </c>
      <c r="C210" s="462"/>
      <c r="D210" s="191" t="s">
        <v>743</v>
      </c>
      <c r="E210" s="258" t="s">
        <v>110</v>
      </c>
      <c r="F210" s="164">
        <f>'MEMÓRIA DE CALC.'!F682</f>
        <v>2</v>
      </c>
      <c r="G210" s="377">
        <f>'COMP. 11'!F20</f>
        <v>3425.5326666666665</v>
      </c>
      <c r="H210" s="171">
        <f t="shared" si="30"/>
        <v>3958.89</v>
      </c>
      <c r="I210" s="231">
        <f t="shared" si="29"/>
        <v>7917.78</v>
      </c>
    </row>
    <row r="211" spans="1:9" ht="15.75" x14ac:dyDescent="0.25">
      <c r="A211" s="484" t="s">
        <v>1023</v>
      </c>
      <c r="B211" s="485"/>
      <c r="C211" s="485"/>
      <c r="D211" s="485"/>
      <c r="E211" s="485"/>
      <c r="F211" s="485"/>
      <c r="G211" s="485"/>
      <c r="H211" s="486"/>
      <c r="I211" s="203">
        <f>SUM(I191:I210)</f>
        <v>30003.359999999997</v>
      </c>
    </row>
    <row r="212" spans="1:9" ht="15.75" x14ac:dyDescent="0.25">
      <c r="A212" s="158" t="s">
        <v>970</v>
      </c>
      <c r="B212" s="159"/>
      <c r="C212" s="159"/>
      <c r="D212" s="468" t="s">
        <v>157</v>
      </c>
      <c r="E212" s="469"/>
      <c r="F212" s="469"/>
      <c r="G212" s="469"/>
      <c r="H212" s="469"/>
      <c r="I212" s="470"/>
    </row>
    <row r="213" spans="1:9" ht="45" x14ac:dyDescent="0.25">
      <c r="A213" s="162" t="s">
        <v>971</v>
      </c>
      <c r="B213" s="258">
        <v>190103</v>
      </c>
      <c r="C213" s="258" t="s">
        <v>196</v>
      </c>
      <c r="D213" s="163" t="s">
        <v>158</v>
      </c>
      <c r="E213" s="258" t="s">
        <v>15</v>
      </c>
      <c r="F213" s="164">
        <f>'MEMÓRIA DE CALC.'!H687</f>
        <v>1248.3722000000002</v>
      </c>
      <c r="G213" s="377">
        <v>16.809999999999999</v>
      </c>
      <c r="H213" s="171">
        <f>ROUND(G213+(G213*$H$5),2)</f>
        <v>22</v>
      </c>
      <c r="I213" s="231">
        <f t="shared" ref="I213:I216" si="31">ROUND(H213*F213,2)</f>
        <v>27464.19</v>
      </c>
    </row>
    <row r="214" spans="1:9" ht="30" x14ac:dyDescent="0.25">
      <c r="A214" s="162" t="s">
        <v>972</v>
      </c>
      <c r="B214" s="258">
        <v>88489</v>
      </c>
      <c r="C214" s="258" t="s">
        <v>160</v>
      </c>
      <c r="D214" s="163" t="s">
        <v>1201</v>
      </c>
      <c r="E214" s="258" t="s">
        <v>15</v>
      </c>
      <c r="F214" s="237">
        <f>'MEMÓRIA DE CALC.'!F690</f>
        <v>1425.1112000000003</v>
      </c>
      <c r="G214" s="385">
        <v>15.8</v>
      </c>
      <c r="H214" s="171">
        <f t="shared" ref="H214:H216" si="32">ROUND(G214+(G214*$H$5),2)</f>
        <v>20.68</v>
      </c>
      <c r="I214" s="231">
        <f t="shared" si="31"/>
        <v>29471.3</v>
      </c>
    </row>
    <row r="215" spans="1:9" ht="30" x14ac:dyDescent="0.25">
      <c r="A215" s="162" t="s">
        <v>973</v>
      </c>
      <c r="B215" s="258">
        <v>88488</v>
      </c>
      <c r="C215" s="258" t="s">
        <v>160</v>
      </c>
      <c r="D215" s="163" t="s">
        <v>1202</v>
      </c>
      <c r="E215" s="258" t="s">
        <v>15</v>
      </c>
      <c r="F215" s="237">
        <f>'MEMÓRIA DE CALC.'!F694</f>
        <v>356.42</v>
      </c>
      <c r="G215" s="385">
        <v>17.899999999999999</v>
      </c>
      <c r="H215" s="171">
        <f t="shared" si="32"/>
        <v>23.43</v>
      </c>
      <c r="I215" s="231">
        <f t="shared" si="31"/>
        <v>8350.92</v>
      </c>
    </row>
    <row r="216" spans="1:9" ht="30" x14ac:dyDescent="0.25">
      <c r="A216" s="162" t="s">
        <v>974</v>
      </c>
      <c r="B216" s="258">
        <v>102213</v>
      </c>
      <c r="C216" s="258" t="s">
        <v>160</v>
      </c>
      <c r="D216" s="163" t="s">
        <v>1203</v>
      </c>
      <c r="E216" s="258" t="s">
        <v>15</v>
      </c>
      <c r="F216" s="237">
        <f>'MEMÓRIA DE CALC.'!J701</f>
        <v>39.24</v>
      </c>
      <c r="G216" s="385">
        <v>20.62</v>
      </c>
      <c r="H216" s="171">
        <f t="shared" si="32"/>
        <v>26.99</v>
      </c>
      <c r="I216" s="231">
        <f t="shared" si="31"/>
        <v>1059.0899999999999</v>
      </c>
    </row>
    <row r="217" spans="1:9" x14ac:dyDescent="0.25">
      <c r="A217" s="481" t="s">
        <v>1024</v>
      </c>
      <c r="B217" s="482"/>
      <c r="C217" s="482"/>
      <c r="D217" s="482"/>
      <c r="E217" s="482"/>
      <c r="F217" s="482"/>
      <c r="G217" s="482"/>
      <c r="H217" s="483"/>
      <c r="I217" s="198">
        <f>SUM(I213:I216)</f>
        <v>66345.5</v>
      </c>
    </row>
    <row r="218" spans="1:9" ht="15.75" x14ac:dyDescent="0.25">
      <c r="A218" s="158" t="s">
        <v>975</v>
      </c>
      <c r="B218" s="176"/>
      <c r="C218" s="177"/>
      <c r="D218" s="473" t="s">
        <v>159</v>
      </c>
      <c r="E218" s="471"/>
      <c r="F218" s="471"/>
      <c r="G218" s="471"/>
      <c r="H218" s="471"/>
      <c r="I218" s="472"/>
    </row>
    <row r="219" spans="1:9" ht="66.75" customHeight="1" x14ac:dyDescent="0.25">
      <c r="A219" s="225" t="s">
        <v>976</v>
      </c>
      <c r="B219" s="220">
        <v>200563</v>
      </c>
      <c r="C219" s="220" t="s">
        <v>196</v>
      </c>
      <c r="D219" s="232" t="s">
        <v>424</v>
      </c>
      <c r="E219" s="220" t="s">
        <v>21</v>
      </c>
      <c r="F219" s="233">
        <f>'MEMÓRIA DE CALC.'!F711</f>
        <v>124.09</v>
      </c>
      <c r="G219" s="382">
        <v>162.34</v>
      </c>
      <c r="H219" s="171">
        <f>ROUND(G219+(G219*$H$5),2)</f>
        <v>212.5</v>
      </c>
      <c r="I219" s="231">
        <f t="shared" ref="I219:I227" si="33">ROUND(H219*F219,2)</f>
        <v>26369.13</v>
      </c>
    </row>
    <row r="220" spans="1:9" ht="58.5" customHeight="1" x14ac:dyDescent="0.25">
      <c r="A220" s="225" t="s">
        <v>977</v>
      </c>
      <c r="B220" s="220">
        <v>200511</v>
      </c>
      <c r="C220" s="220" t="s">
        <v>196</v>
      </c>
      <c r="D220" s="232" t="s">
        <v>425</v>
      </c>
      <c r="E220" s="220" t="s">
        <v>426</v>
      </c>
      <c r="F220" s="233">
        <f>'MEMÓRIA DE CALC.'!F714</f>
        <v>28</v>
      </c>
      <c r="G220" s="382">
        <v>162.36000000000001</v>
      </c>
      <c r="H220" s="171">
        <f>ROUND(G220+(G220*$H$5),2)</f>
        <v>212.53</v>
      </c>
      <c r="I220" s="231">
        <f t="shared" si="33"/>
        <v>5950.84</v>
      </c>
    </row>
    <row r="221" spans="1:9" ht="75" x14ac:dyDescent="0.25">
      <c r="A221" s="225" t="s">
        <v>978</v>
      </c>
      <c r="B221" s="220">
        <v>200512</v>
      </c>
      <c r="C221" s="220" t="s">
        <v>196</v>
      </c>
      <c r="D221" s="232" t="s">
        <v>427</v>
      </c>
      <c r="E221" s="220" t="s">
        <v>426</v>
      </c>
      <c r="F221" s="233">
        <f>'MEMÓRIA DE CALC.'!F717</f>
        <v>7</v>
      </c>
      <c r="G221" s="382">
        <v>466.44</v>
      </c>
      <c r="H221" s="171">
        <f>ROUND(G221+(G221*$H$5),2)</f>
        <v>610.57000000000005</v>
      </c>
      <c r="I221" s="231">
        <f t="shared" si="33"/>
        <v>4273.99</v>
      </c>
    </row>
    <row r="222" spans="1:9" ht="30" x14ac:dyDescent="0.25">
      <c r="A222" s="225" t="s">
        <v>979</v>
      </c>
      <c r="B222" s="466" t="s">
        <v>510</v>
      </c>
      <c r="C222" s="467"/>
      <c r="D222" s="236" t="s">
        <v>680</v>
      </c>
      <c r="E222" s="220" t="s">
        <v>426</v>
      </c>
      <c r="F222" s="233">
        <f>'MEMÓRIA DE CALC.'!F720</f>
        <v>22</v>
      </c>
      <c r="G222" s="386">
        <f>'COMP. 12'!F14</f>
        <v>519.30000000000007</v>
      </c>
      <c r="H222" s="171">
        <f>'COMP. 12'!F20</f>
        <v>600.15501000000006</v>
      </c>
      <c r="I222" s="231">
        <f t="shared" si="33"/>
        <v>13203.41</v>
      </c>
    </row>
    <row r="223" spans="1:9" x14ac:dyDescent="0.25">
      <c r="A223" s="225" t="s">
        <v>980</v>
      </c>
      <c r="B223" s="226">
        <v>200401</v>
      </c>
      <c r="C223" s="220" t="s">
        <v>196</v>
      </c>
      <c r="D223" s="227" t="s">
        <v>447</v>
      </c>
      <c r="E223" s="226" t="s">
        <v>15</v>
      </c>
      <c r="F223" s="228">
        <f>'MEMÓRIA DE CALC.'!F723</f>
        <v>478.29</v>
      </c>
      <c r="G223" s="387">
        <v>11.1</v>
      </c>
      <c r="H223" s="171">
        <f>ROUND(G223+(G223*$H$5),2)</f>
        <v>14.53</v>
      </c>
      <c r="I223" s="231">
        <f t="shared" si="33"/>
        <v>6949.55</v>
      </c>
    </row>
    <row r="224" spans="1:9" x14ac:dyDescent="0.25">
      <c r="A224" s="225" t="s">
        <v>981</v>
      </c>
      <c r="B224" s="226">
        <v>200402</v>
      </c>
      <c r="C224" s="220" t="s">
        <v>196</v>
      </c>
      <c r="D224" s="227" t="s">
        <v>448</v>
      </c>
      <c r="E224" s="226" t="s">
        <v>15</v>
      </c>
      <c r="F224" s="228">
        <f>'MEMÓRIA DE CALC.'!H727</f>
        <v>1261.0900000000001</v>
      </c>
      <c r="G224" s="387">
        <v>1.1100000000000001</v>
      </c>
      <c r="H224" s="171">
        <f t="shared" ref="H224:H226" si="34">ROUND(G224+(G224*$H$5),2)</f>
        <v>1.45</v>
      </c>
      <c r="I224" s="231">
        <f t="shared" si="33"/>
        <v>1828.58</v>
      </c>
    </row>
    <row r="225" spans="1:9" ht="30" x14ac:dyDescent="0.25">
      <c r="A225" s="225" t="s">
        <v>982</v>
      </c>
      <c r="B225" s="258">
        <v>99857</v>
      </c>
      <c r="C225" s="258" t="s">
        <v>160</v>
      </c>
      <c r="D225" s="163" t="s">
        <v>1264</v>
      </c>
      <c r="E225" s="258" t="s">
        <v>21</v>
      </c>
      <c r="F225" s="164">
        <f>'MEMÓRIA DE CALC.'!F730</f>
        <v>14.14</v>
      </c>
      <c r="G225" s="377">
        <v>97.45</v>
      </c>
      <c r="H225" s="171">
        <f t="shared" si="34"/>
        <v>127.56</v>
      </c>
      <c r="I225" s="231">
        <f t="shared" si="33"/>
        <v>1803.7</v>
      </c>
    </row>
    <row r="226" spans="1:9" ht="30" x14ac:dyDescent="0.25">
      <c r="A226" s="225" t="s">
        <v>983</v>
      </c>
      <c r="B226" s="170">
        <v>103946</v>
      </c>
      <c r="C226" s="220" t="s">
        <v>160</v>
      </c>
      <c r="D226" s="163" t="s">
        <v>783</v>
      </c>
      <c r="E226" s="170" t="s">
        <v>15</v>
      </c>
      <c r="F226" s="164">
        <f>'MEMÓRIA DE CALC.'!F733</f>
        <v>240.46</v>
      </c>
      <c r="G226" s="377">
        <v>17.86</v>
      </c>
      <c r="H226" s="171">
        <f t="shared" si="34"/>
        <v>23.38</v>
      </c>
      <c r="I226" s="231">
        <f t="shared" si="33"/>
        <v>5621.95</v>
      </c>
    </row>
    <row r="227" spans="1:9" x14ac:dyDescent="0.25">
      <c r="A227" s="225" t="s">
        <v>984</v>
      </c>
      <c r="B227" s="462" t="s">
        <v>772</v>
      </c>
      <c r="C227" s="462"/>
      <c r="D227" s="163" t="s">
        <v>681</v>
      </c>
      <c r="E227" s="170" t="s">
        <v>15</v>
      </c>
      <c r="F227" s="164">
        <f>'MEMÓRIA DE CALC.'!F736</f>
        <v>148.80000000000001</v>
      </c>
      <c r="G227" s="377">
        <f>'COMP.13'!F14</f>
        <v>511.26666666666671</v>
      </c>
      <c r="H227" s="171">
        <f>'COMP.13'!F20</f>
        <v>590.87088666666671</v>
      </c>
      <c r="I227" s="231">
        <f t="shared" si="33"/>
        <v>87921.59</v>
      </c>
    </row>
    <row r="228" spans="1:9" ht="16.5" thickBot="1" x14ac:dyDescent="0.3">
      <c r="A228" s="481" t="s">
        <v>1025</v>
      </c>
      <c r="B228" s="482"/>
      <c r="C228" s="482"/>
      <c r="D228" s="482"/>
      <c r="E228" s="482"/>
      <c r="F228" s="482"/>
      <c r="G228" s="482"/>
      <c r="H228" s="483"/>
      <c r="I228" s="204">
        <f>SUM(I219:I227)</f>
        <v>153922.74</v>
      </c>
    </row>
    <row r="229" spans="1:9" ht="16.5" thickBot="1" x14ac:dyDescent="0.3">
      <c r="A229" s="475" t="s">
        <v>1153</v>
      </c>
      <c r="B229" s="476"/>
      <c r="C229" s="476"/>
      <c r="D229" s="476"/>
      <c r="E229" s="476"/>
      <c r="F229" s="476"/>
      <c r="G229" s="476"/>
      <c r="H229" s="477"/>
      <c r="I229" s="195">
        <f>I26+I35+I43+I49+I53+I61+I66+I78+I81+I88+I96+I103+I138+I166+I189+I211+I217+I228</f>
        <v>1865570.3300000003</v>
      </c>
    </row>
    <row r="230" spans="1:9" ht="15.75" x14ac:dyDescent="0.25">
      <c r="A230" s="158" t="s">
        <v>45</v>
      </c>
      <c r="B230" s="159"/>
      <c r="C230" s="159"/>
      <c r="D230" s="468" t="s">
        <v>1046</v>
      </c>
      <c r="E230" s="471"/>
      <c r="F230" s="471"/>
      <c r="G230" s="471"/>
      <c r="H230" s="471"/>
      <c r="I230" s="472"/>
    </row>
    <row r="231" spans="1:9" ht="15.75" x14ac:dyDescent="0.25">
      <c r="A231" s="158" t="s">
        <v>46</v>
      </c>
      <c r="B231" s="159"/>
      <c r="C231" s="159"/>
      <c r="D231" s="473" t="s">
        <v>30</v>
      </c>
      <c r="E231" s="471"/>
      <c r="F231" s="471"/>
      <c r="G231" s="471"/>
      <c r="H231" s="471"/>
      <c r="I231" s="472"/>
    </row>
    <row r="232" spans="1:9" ht="30" x14ac:dyDescent="0.25">
      <c r="A232" s="162" t="s">
        <v>760</v>
      </c>
      <c r="B232" s="258">
        <v>30101</v>
      </c>
      <c r="C232" s="258" t="s">
        <v>196</v>
      </c>
      <c r="D232" s="223" t="s">
        <v>31</v>
      </c>
      <c r="E232" s="258" t="s">
        <v>26</v>
      </c>
      <c r="F232" s="224">
        <f>'MEMÓRIA DE CALC.'!F741</f>
        <v>41.56</v>
      </c>
      <c r="G232" s="376">
        <v>51.51</v>
      </c>
      <c r="H232" s="171">
        <f>ROUND(G232+(G232*H$5),2)</f>
        <v>67.430000000000007</v>
      </c>
      <c r="I232" s="231">
        <f t="shared" ref="I232:I233" si="35">ROUND(H232*F232,2)</f>
        <v>2802.39</v>
      </c>
    </row>
    <row r="233" spans="1:9" ht="30" x14ac:dyDescent="0.25">
      <c r="A233" s="162" t="s">
        <v>761</v>
      </c>
      <c r="B233" s="258">
        <v>93382</v>
      </c>
      <c r="C233" s="258" t="s">
        <v>160</v>
      </c>
      <c r="D233" s="163" t="s">
        <v>1189</v>
      </c>
      <c r="E233" s="258" t="s">
        <v>26</v>
      </c>
      <c r="F233" s="224">
        <f>'MEMÓRIA DE CALC.'!F744</f>
        <v>38.57</v>
      </c>
      <c r="G233" s="376">
        <v>33.869999999999997</v>
      </c>
      <c r="H233" s="171">
        <f>ROUND(G233+(G233*H$5),2)</f>
        <v>44.34</v>
      </c>
      <c r="I233" s="231">
        <f t="shared" si="35"/>
        <v>1710.19</v>
      </c>
    </row>
    <row r="234" spans="1:9" x14ac:dyDescent="0.25">
      <c r="A234" s="463" t="s">
        <v>762</v>
      </c>
      <c r="B234" s="464"/>
      <c r="C234" s="464"/>
      <c r="D234" s="464"/>
      <c r="E234" s="464"/>
      <c r="F234" s="464"/>
      <c r="G234" s="464"/>
      <c r="H234" s="464"/>
      <c r="I234" s="198">
        <f>SUM(I232:I233)</f>
        <v>4512.58</v>
      </c>
    </row>
    <row r="235" spans="1:9" ht="15.75" x14ac:dyDescent="0.25">
      <c r="A235" s="158" t="s">
        <v>47</v>
      </c>
      <c r="B235" s="159"/>
      <c r="C235" s="159"/>
      <c r="D235" s="473" t="s">
        <v>34</v>
      </c>
      <c r="E235" s="471"/>
      <c r="F235" s="471"/>
      <c r="G235" s="471"/>
      <c r="H235" s="471"/>
      <c r="I235" s="472"/>
    </row>
    <row r="236" spans="1:9" x14ac:dyDescent="0.25">
      <c r="A236" s="162" t="s">
        <v>754</v>
      </c>
      <c r="B236" s="134">
        <v>10501</v>
      </c>
      <c r="C236" s="258" t="s">
        <v>196</v>
      </c>
      <c r="D236" s="229" t="s">
        <v>17</v>
      </c>
      <c r="E236" s="133" t="s">
        <v>15</v>
      </c>
      <c r="F236" s="230">
        <f>'MEMÓRIA DE CALC.'!F749</f>
        <v>55.77</v>
      </c>
      <c r="G236" s="374">
        <v>10.97</v>
      </c>
      <c r="H236" s="171">
        <f>ROUND(G236+(G236*$H$5),2)</f>
        <v>14.36</v>
      </c>
      <c r="I236" s="231">
        <f t="shared" ref="I236:I243" si="36">ROUND(H236*F236,2)</f>
        <v>800.86</v>
      </c>
    </row>
    <row r="237" spans="1:9" ht="69" customHeight="1" x14ac:dyDescent="0.25">
      <c r="A237" s="162" t="s">
        <v>755</v>
      </c>
      <c r="B237" s="258">
        <v>94962</v>
      </c>
      <c r="C237" s="258" t="s">
        <v>160</v>
      </c>
      <c r="D237" s="223" t="s">
        <v>780</v>
      </c>
      <c r="E237" s="258" t="s">
        <v>26</v>
      </c>
      <c r="F237" s="224">
        <f>'MEMÓRIA DE CALC.'!F753</f>
        <v>0.4</v>
      </c>
      <c r="G237" s="376">
        <v>381.77</v>
      </c>
      <c r="H237" s="171">
        <f t="shared" ref="H237:H242" si="37">ROUND(G237+(G237*$H$5),2)</f>
        <v>499.74</v>
      </c>
      <c r="I237" s="231">
        <f t="shared" si="36"/>
        <v>199.9</v>
      </c>
    </row>
    <row r="238" spans="1:9" ht="45" x14ac:dyDescent="0.25">
      <c r="A238" s="162" t="s">
        <v>756</v>
      </c>
      <c r="B238" s="170">
        <v>40245</v>
      </c>
      <c r="C238" s="258" t="s">
        <v>196</v>
      </c>
      <c r="D238" s="163" t="s">
        <v>35</v>
      </c>
      <c r="E238" s="170" t="s">
        <v>36</v>
      </c>
      <c r="F238" s="224">
        <f>'MEMÓRIA DE CALC.'!F757</f>
        <v>124</v>
      </c>
      <c r="G238" s="376">
        <v>12.08</v>
      </c>
      <c r="H238" s="171">
        <f t="shared" si="37"/>
        <v>15.81</v>
      </c>
      <c r="I238" s="231">
        <f t="shared" si="36"/>
        <v>1960.44</v>
      </c>
    </row>
    <row r="239" spans="1:9" ht="45" x14ac:dyDescent="0.25">
      <c r="A239" s="162" t="s">
        <v>757</v>
      </c>
      <c r="B239" s="170">
        <v>40243</v>
      </c>
      <c r="C239" s="258" t="s">
        <v>196</v>
      </c>
      <c r="D239" s="163" t="s">
        <v>37</v>
      </c>
      <c r="E239" s="170" t="s">
        <v>36</v>
      </c>
      <c r="F239" s="224">
        <f>'MEMÓRIA DE CALC.'!F762</f>
        <v>165</v>
      </c>
      <c r="G239" s="376">
        <v>11.65</v>
      </c>
      <c r="H239" s="171">
        <f t="shared" si="37"/>
        <v>15.25</v>
      </c>
      <c r="I239" s="231">
        <f t="shared" si="36"/>
        <v>2516.25</v>
      </c>
    </row>
    <row r="240" spans="1:9" ht="47.25" customHeight="1" x14ac:dyDescent="0.25">
      <c r="A240" s="162" t="s">
        <v>758</v>
      </c>
      <c r="B240" s="170">
        <v>40246</v>
      </c>
      <c r="C240" s="258" t="s">
        <v>196</v>
      </c>
      <c r="D240" s="163" t="s">
        <v>38</v>
      </c>
      <c r="E240" s="170" t="s">
        <v>36</v>
      </c>
      <c r="F240" s="224">
        <f>'MEMÓRIA DE CALC.'!F766</f>
        <v>24</v>
      </c>
      <c r="G240" s="376">
        <v>11.95</v>
      </c>
      <c r="H240" s="171">
        <f t="shared" si="37"/>
        <v>15.64</v>
      </c>
      <c r="I240" s="231">
        <f t="shared" si="36"/>
        <v>375.36</v>
      </c>
    </row>
    <row r="241" spans="1:9" ht="65.25" customHeight="1" x14ac:dyDescent="0.25">
      <c r="A241" s="162" t="s">
        <v>759</v>
      </c>
      <c r="B241" s="134">
        <v>40238</v>
      </c>
      <c r="C241" s="258" t="s">
        <v>196</v>
      </c>
      <c r="D241" s="163" t="s">
        <v>39</v>
      </c>
      <c r="E241" s="133" t="s">
        <v>15</v>
      </c>
      <c r="F241" s="224">
        <f>'MEMÓRIA DE CALC.'!F769</f>
        <v>37.79</v>
      </c>
      <c r="G241" s="376">
        <v>80.180000000000007</v>
      </c>
      <c r="H241" s="171">
        <f t="shared" si="37"/>
        <v>104.96</v>
      </c>
      <c r="I241" s="231">
        <f t="shared" si="36"/>
        <v>3966.44</v>
      </c>
    </row>
    <row r="242" spans="1:9" ht="45" x14ac:dyDescent="0.25">
      <c r="A242" s="162" t="s">
        <v>1049</v>
      </c>
      <c r="B242" s="258">
        <v>94966</v>
      </c>
      <c r="C242" s="258" t="s">
        <v>160</v>
      </c>
      <c r="D242" s="163" t="s">
        <v>779</v>
      </c>
      <c r="E242" s="258" t="s">
        <v>26</v>
      </c>
      <c r="F242" s="224">
        <f>'MEMÓRIA DE CALC.'!F772</f>
        <v>2.99</v>
      </c>
      <c r="G242" s="376">
        <v>506.86</v>
      </c>
      <c r="H242" s="171">
        <f t="shared" si="37"/>
        <v>663.48</v>
      </c>
      <c r="I242" s="231">
        <f t="shared" si="36"/>
        <v>1983.81</v>
      </c>
    </row>
    <row r="243" spans="1:9" ht="30" x14ac:dyDescent="0.25">
      <c r="A243" s="162" t="s">
        <v>1267</v>
      </c>
      <c r="B243" s="258">
        <v>40813</v>
      </c>
      <c r="C243" s="258" t="s">
        <v>196</v>
      </c>
      <c r="D243" s="163" t="s">
        <v>417</v>
      </c>
      <c r="E243" s="258" t="s">
        <v>15</v>
      </c>
      <c r="F243" s="224">
        <f>'MEMÓRIA DE CALC.'!F776</f>
        <v>37.79</v>
      </c>
      <c r="G243" s="376">
        <v>87.05</v>
      </c>
      <c r="H243" s="171">
        <f>ROUND(G243+(G243*$H$5),2)</f>
        <v>113.95</v>
      </c>
      <c r="I243" s="231">
        <f t="shared" si="36"/>
        <v>4306.17</v>
      </c>
    </row>
    <row r="244" spans="1:9" x14ac:dyDescent="0.25">
      <c r="A244" s="463" t="s">
        <v>763</v>
      </c>
      <c r="B244" s="464"/>
      <c r="C244" s="464"/>
      <c r="D244" s="464"/>
      <c r="E244" s="464"/>
      <c r="F244" s="464"/>
      <c r="G244" s="464"/>
      <c r="H244" s="464"/>
      <c r="I244" s="198">
        <f>SUM(I236:I243)</f>
        <v>16109.23</v>
      </c>
    </row>
    <row r="245" spans="1:9" ht="15.75" x14ac:dyDescent="0.25">
      <c r="A245" s="158" t="s">
        <v>48</v>
      </c>
      <c r="B245" s="159"/>
      <c r="C245" s="159"/>
      <c r="D245" s="468" t="s">
        <v>41</v>
      </c>
      <c r="E245" s="469"/>
      <c r="F245" s="469"/>
      <c r="G245" s="469"/>
      <c r="H245" s="469"/>
      <c r="I245" s="470"/>
    </row>
    <row r="246" spans="1:9" ht="45" x14ac:dyDescent="0.25">
      <c r="A246" s="162" t="s">
        <v>750</v>
      </c>
      <c r="B246" s="170">
        <v>40328</v>
      </c>
      <c r="C246" s="258" t="s">
        <v>196</v>
      </c>
      <c r="D246" s="163" t="s">
        <v>37</v>
      </c>
      <c r="E246" s="170" t="s">
        <v>36</v>
      </c>
      <c r="F246" s="224">
        <f>'MEMÓRIA DE CALC.'!F781</f>
        <v>67</v>
      </c>
      <c r="G246" s="376">
        <v>11.65</v>
      </c>
      <c r="H246" s="171">
        <f>ROUND(G246+(G246*$H$5),2)</f>
        <v>15.25</v>
      </c>
      <c r="I246" s="231">
        <f t="shared" ref="I246:I249" si="38">ROUND(H246*F246,2)</f>
        <v>1021.75</v>
      </c>
    </row>
    <row r="247" spans="1:9" ht="51" customHeight="1" x14ac:dyDescent="0.25">
      <c r="A247" s="162" t="s">
        <v>751</v>
      </c>
      <c r="B247" s="258">
        <v>40333</v>
      </c>
      <c r="C247" s="258" t="s">
        <v>196</v>
      </c>
      <c r="D247" s="163" t="s">
        <v>38</v>
      </c>
      <c r="E247" s="170" t="s">
        <v>36</v>
      </c>
      <c r="F247" s="224">
        <f>'MEMÓRIA DE CALC.'!F785</f>
        <v>20</v>
      </c>
      <c r="G247" s="376">
        <v>11.95</v>
      </c>
      <c r="H247" s="171">
        <f t="shared" ref="H247:H249" si="39">ROUND(G247+(G247*$H$5),2)</f>
        <v>15.64</v>
      </c>
      <c r="I247" s="231">
        <f t="shared" si="38"/>
        <v>312.8</v>
      </c>
    </row>
    <row r="248" spans="1:9" ht="60" customHeight="1" x14ac:dyDescent="0.25">
      <c r="A248" s="162" t="s">
        <v>752</v>
      </c>
      <c r="B248" s="134">
        <v>40238</v>
      </c>
      <c r="C248" s="258" t="s">
        <v>196</v>
      </c>
      <c r="D248" s="163" t="s">
        <v>39</v>
      </c>
      <c r="E248" s="258" t="s">
        <v>15</v>
      </c>
      <c r="F248" s="224">
        <f>'MEMÓRIA DE CALC.'!F788</f>
        <v>41.11</v>
      </c>
      <c r="G248" s="376">
        <v>80.180000000000007</v>
      </c>
      <c r="H248" s="171">
        <f t="shared" si="39"/>
        <v>104.96</v>
      </c>
      <c r="I248" s="231">
        <f t="shared" si="38"/>
        <v>4314.91</v>
      </c>
    </row>
    <row r="249" spans="1:9" ht="45" x14ac:dyDescent="0.25">
      <c r="A249" s="162" t="s">
        <v>753</v>
      </c>
      <c r="B249" s="258">
        <v>94966</v>
      </c>
      <c r="C249" s="258" t="s">
        <v>160</v>
      </c>
      <c r="D249" s="163" t="s">
        <v>779</v>
      </c>
      <c r="E249" s="258" t="s">
        <v>26</v>
      </c>
      <c r="F249" s="224">
        <f>'MEMÓRIA DE CALC.'!F791</f>
        <v>2.1800000000000002</v>
      </c>
      <c r="G249" s="376">
        <v>506.86</v>
      </c>
      <c r="H249" s="171">
        <f t="shared" si="39"/>
        <v>663.48</v>
      </c>
      <c r="I249" s="231">
        <f t="shared" si="38"/>
        <v>1446.39</v>
      </c>
    </row>
    <row r="250" spans="1:9" x14ac:dyDescent="0.25">
      <c r="A250" s="463" t="s">
        <v>1008</v>
      </c>
      <c r="B250" s="464"/>
      <c r="C250" s="464"/>
      <c r="D250" s="464"/>
      <c r="E250" s="464"/>
      <c r="F250" s="464"/>
      <c r="G250" s="464"/>
      <c r="H250" s="464"/>
      <c r="I250" s="198">
        <f>SUM(I246:I249)</f>
        <v>7095.85</v>
      </c>
    </row>
    <row r="251" spans="1:9" ht="15.75" x14ac:dyDescent="0.25">
      <c r="A251" s="158" t="s">
        <v>49</v>
      </c>
      <c r="B251" s="159"/>
      <c r="C251" s="159"/>
      <c r="D251" s="468" t="s">
        <v>1036</v>
      </c>
      <c r="E251" s="469"/>
      <c r="F251" s="469"/>
      <c r="G251" s="469"/>
      <c r="H251" s="469"/>
      <c r="I251" s="470"/>
    </row>
    <row r="252" spans="1:9" ht="60" x14ac:dyDescent="0.25">
      <c r="A252" s="162" t="s">
        <v>749</v>
      </c>
      <c r="B252" s="258">
        <v>103322</v>
      </c>
      <c r="C252" s="258" t="s">
        <v>160</v>
      </c>
      <c r="D252" s="163" t="s">
        <v>781</v>
      </c>
      <c r="E252" s="258" t="s">
        <v>15</v>
      </c>
      <c r="F252" s="164">
        <f>'MEMÓRIA DE CALC.'!H801</f>
        <v>20.718</v>
      </c>
      <c r="G252" s="377">
        <v>50.37</v>
      </c>
      <c r="H252" s="171">
        <f>ROUND(G252+(G252*$H$5),2)</f>
        <v>65.930000000000007</v>
      </c>
      <c r="I252" s="231">
        <f t="shared" ref="I252" si="40">ROUND(H252*F252,2)</f>
        <v>1365.94</v>
      </c>
    </row>
    <row r="253" spans="1:9" x14ac:dyDescent="0.25">
      <c r="A253" s="463" t="s">
        <v>1007</v>
      </c>
      <c r="B253" s="464"/>
      <c r="C253" s="464"/>
      <c r="D253" s="464"/>
      <c r="E253" s="464"/>
      <c r="F253" s="464"/>
      <c r="G253" s="464"/>
      <c r="H253" s="464"/>
      <c r="I253" s="198">
        <f>SUM(I252:I252)</f>
        <v>1365.94</v>
      </c>
    </row>
    <row r="254" spans="1:9" ht="15.75" x14ac:dyDescent="0.25">
      <c r="A254" s="158" t="s">
        <v>50</v>
      </c>
      <c r="B254" s="159"/>
      <c r="C254" s="159"/>
      <c r="D254" s="468" t="s">
        <v>141</v>
      </c>
      <c r="E254" s="469"/>
      <c r="F254" s="469"/>
      <c r="G254" s="469"/>
      <c r="H254" s="469"/>
      <c r="I254" s="470"/>
    </row>
    <row r="255" spans="1:9" ht="30" x14ac:dyDescent="0.25">
      <c r="A255" s="162" t="s">
        <v>1037</v>
      </c>
      <c r="B255" s="258">
        <v>120101</v>
      </c>
      <c r="C255" s="258" t="s">
        <v>196</v>
      </c>
      <c r="D255" s="163" t="s">
        <v>1154</v>
      </c>
      <c r="E255" s="258" t="s">
        <v>15</v>
      </c>
      <c r="F255" s="164">
        <f>'MEMÓRIA DE CALC.'!H805</f>
        <v>41.436</v>
      </c>
      <c r="G255" s="377">
        <v>6.88</v>
      </c>
      <c r="H255" s="262">
        <f>ROUND(G255+(G255*$H$5),2)</f>
        <v>9.01</v>
      </c>
      <c r="I255" s="199">
        <f>H255*F255</f>
        <v>373.33835999999997</v>
      </c>
    </row>
    <row r="256" spans="1:9" ht="75" x14ac:dyDescent="0.25">
      <c r="A256" s="162" t="s">
        <v>1038</v>
      </c>
      <c r="B256" s="258">
        <v>87529</v>
      </c>
      <c r="C256" s="258" t="s">
        <v>160</v>
      </c>
      <c r="D256" s="163" t="s">
        <v>789</v>
      </c>
      <c r="E256" s="258" t="s">
        <v>15</v>
      </c>
      <c r="F256" s="164">
        <f>'MEMÓRIA DE CALC.'!F808</f>
        <v>41.436</v>
      </c>
      <c r="G256" s="377">
        <v>35.78</v>
      </c>
      <c r="H256" s="262">
        <f>ROUND(G256+(G256*$H$5),2)</f>
        <v>46.84</v>
      </c>
      <c r="I256" s="199">
        <f>H256*F256</f>
        <v>1940.8622400000002</v>
      </c>
    </row>
    <row r="257" spans="1:9" x14ac:dyDescent="0.25">
      <c r="A257" s="463" t="s">
        <v>1007</v>
      </c>
      <c r="B257" s="464"/>
      <c r="C257" s="464"/>
      <c r="D257" s="464"/>
      <c r="E257" s="464"/>
      <c r="F257" s="464"/>
      <c r="G257" s="464"/>
      <c r="H257" s="464"/>
      <c r="I257" s="198">
        <f>SUM(I255:I256)</f>
        <v>2314.2006000000001</v>
      </c>
    </row>
    <row r="258" spans="1:9" ht="15.75" x14ac:dyDescent="0.25">
      <c r="A258" s="158" t="s">
        <v>1148</v>
      </c>
      <c r="B258" s="159"/>
      <c r="C258" s="159"/>
      <c r="D258" s="468" t="s">
        <v>157</v>
      </c>
      <c r="E258" s="469"/>
      <c r="F258" s="469"/>
      <c r="G258" s="469"/>
      <c r="H258" s="469"/>
      <c r="I258" s="470"/>
    </row>
    <row r="259" spans="1:9" ht="30" x14ac:dyDescent="0.25">
      <c r="A259" s="162" t="s">
        <v>1149</v>
      </c>
      <c r="B259" s="258">
        <v>88489</v>
      </c>
      <c r="C259" s="258" t="s">
        <v>160</v>
      </c>
      <c r="D259" s="163" t="s">
        <v>1201</v>
      </c>
      <c r="E259" s="258" t="s">
        <v>15</v>
      </c>
      <c r="F259" s="237">
        <f>'MEMÓRIA DE CALC.'!F812</f>
        <v>41.436</v>
      </c>
      <c r="G259" s="385">
        <v>15.8</v>
      </c>
      <c r="H259" s="171">
        <f>ROUND(G259+(G259*$H$5),2)</f>
        <v>20.68</v>
      </c>
      <c r="I259" s="231">
        <f t="shared" ref="I259" si="41">ROUND(H259*F259,2)</f>
        <v>856.9</v>
      </c>
    </row>
    <row r="260" spans="1:9" x14ac:dyDescent="0.25">
      <c r="A260" s="463" t="s">
        <v>1007</v>
      </c>
      <c r="B260" s="464"/>
      <c r="C260" s="464"/>
      <c r="D260" s="464"/>
      <c r="E260" s="464"/>
      <c r="F260" s="464"/>
      <c r="G260" s="464"/>
      <c r="H260" s="464"/>
      <c r="I260" s="198">
        <f>SUM(I258:I259)</f>
        <v>856.9</v>
      </c>
    </row>
    <row r="261" spans="1:9" ht="15.75" x14ac:dyDescent="0.25">
      <c r="A261" s="158" t="s">
        <v>1155</v>
      </c>
      <c r="B261" s="159"/>
      <c r="C261" s="159"/>
      <c r="D261" s="468" t="s">
        <v>135</v>
      </c>
      <c r="E261" s="469"/>
      <c r="F261" s="469"/>
      <c r="G261" s="469"/>
      <c r="H261" s="469"/>
      <c r="I261" s="470"/>
    </row>
    <row r="262" spans="1:9" ht="60" x14ac:dyDescent="0.25">
      <c r="A262" s="162" t="s">
        <v>1156</v>
      </c>
      <c r="B262" s="258">
        <v>92259</v>
      </c>
      <c r="C262" s="258" t="s">
        <v>160</v>
      </c>
      <c r="D262" s="163" t="s">
        <v>782</v>
      </c>
      <c r="E262" s="258" t="s">
        <v>110</v>
      </c>
      <c r="F262" s="164">
        <f>'MEMÓRIA DE CALC.'!F816</f>
        <v>4</v>
      </c>
      <c r="G262" s="377">
        <v>492.42</v>
      </c>
      <c r="H262" s="171">
        <f>ROUND(G262+(G262*$H$5),2)</f>
        <v>644.58000000000004</v>
      </c>
      <c r="I262" s="231">
        <f t="shared" ref="I262:I263" si="42">ROUND(H262*F262,2)</f>
        <v>2578.3200000000002</v>
      </c>
    </row>
    <row r="263" spans="1:9" ht="42.75" customHeight="1" x14ac:dyDescent="0.25">
      <c r="A263" s="162" t="s">
        <v>1204</v>
      </c>
      <c r="B263" s="258">
        <v>94216</v>
      </c>
      <c r="C263" s="258" t="s">
        <v>160</v>
      </c>
      <c r="D263" s="163" t="s">
        <v>285</v>
      </c>
      <c r="E263" s="258" t="s">
        <v>15</v>
      </c>
      <c r="F263" s="164">
        <f>'MEMÓRIA DE CALC.'!F822</f>
        <v>74.61</v>
      </c>
      <c r="G263" s="377">
        <v>233.55</v>
      </c>
      <c r="H263" s="171">
        <f>ROUND(G263+(G263*$H$5),2)</f>
        <v>305.72000000000003</v>
      </c>
      <c r="I263" s="231">
        <f t="shared" si="42"/>
        <v>22809.77</v>
      </c>
    </row>
    <row r="264" spans="1:9" x14ac:dyDescent="0.25">
      <c r="A264" s="463" t="s">
        <v>1039</v>
      </c>
      <c r="B264" s="464"/>
      <c r="C264" s="464"/>
      <c r="D264" s="464"/>
      <c r="E264" s="464"/>
      <c r="F264" s="464"/>
      <c r="G264" s="464"/>
      <c r="H264" s="464"/>
      <c r="I264" s="198">
        <f>SUM(I262:I263)</f>
        <v>25388.09</v>
      </c>
    </row>
    <row r="265" spans="1:9" ht="15.75" x14ac:dyDescent="0.25">
      <c r="A265" s="158" t="s">
        <v>1205</v>
      </c>
      <c r="B265" s="159"/>
      <c r="C265" s="177"/>
      <c r="D265" s="473" t="s">
        <v>159</v>
      </c>
      <c r="E265" s="471"/>
      <c r="F265" s="471"/>
      <c r="G265" s="471"/>
      <c r="H265" s="471"/>
      <c r="I265" s="472"/>
    </row>
    <row r="266" spans="1:9" x14ac:dyDescent="0.25">
      <c r="A266" s="225" t="s">
        <v>1206</v>
      </c>
      <c r="B266" s="226">
        <v>200401</v>
      </c>
      <c r="C266" s="220" t="s">
        <v>196</v>
      </c>
      <c r="D266" s="227" t="s">
        <v>447</v>
      </c>
      <c r="E266" s="226" t="s">
        <v>15</v>
      </c>
      <c r="F266" s="228">
        <f>'MEMÓRIA DE CALC.'!F826</f>
        <v>55.77</v>
      </c>
      <c r="G266" s="387">
        <v>11.1</v>
      </c>
      <c r="H266" s="171">
        <f>ROUND(G266+(G266*$H$5),2)</f>
        <v>14.53</v>
      </c>
      <c r="I266" s="231">
        <f t="shared" ref="I266" si="43">ROUND(H266*F266,2)</f>
        <v>810.34</v>
      </c>
    </row>
    <row r="267" spans="1:9" x14ac:dyDescent="0.25">
      <c r="A267" s="463" t="s">
        <v>1150</v>
      </c>
      <c r="B267" s="464"/>
      <c r="C267" s="464"/>
      <c r="D267" s="464"/>
      <c r="E267" s="464"/>
      <c r="F267" s="464"/>
      <c r="G267" s="464"/>
      <c r="H267" s="464"/>
      <c r="I267" s="198">
        <f>SUM(I266:I266)</f>
        <v>810.34</v>
      </c>
    </row>
    <row r="268" spans="1:9" x14ac:dyDescent="0.25">
      <c r="A268" s="463" t="s">
        <v>1006</v>
      </c>
      <c r="B268" s="464"/>
      <c r="C268" s="464"/>
      <c r="D268" s="464"/>
      <c r="E268" s="464"/>
      <c r="F268" s="464"/>
      <c r="G268" s="464"/>
      <c r="H268" s="464"/>
      <c r="I268" s="200">
        <f>I234+I244+I250+I253+I264+I267+I257+I260</f>
        <v>58453.130599999997</v>
      </c>
    </row>
    <row r="269" spans="1:9" ht="15.75" x14ac:dyDescent="0.25">
      <c r="A269" s="158" t="s">
        <v>51</v>
      </c>
      <c r="B269" s="159"/>
      <c r="C269" s="159"/>
      <c r="D269" s="468" t="s">
        <v>1047</v>
      </c>
      <c r="E269" s="471"/>
      <c r="F269" s="471"/>
      <c r="G269" s="471"/>
      <c r="H269" s="471"/>
      <c r="I269" s="472"/>
    </row>
    <row r="270" spans="1:9" ht="15.75" x14ac:dyDescent="0.25">
      <c r="A270" s="158" t="s">
        <v>52</v>
      </c>
      <c r="B270" s="159"/>
      <c r="C270" s="159"/>
      <c r="D270" s="473" t="s">
        <v>30</v>
      </c>
      <c r="E270" s="471"/>
      <c r="F270" s="471"/>
      <c r="G270" s="471"/>
      <c r="H270" s="471"/>
      <c r="I270" s="472"/>
    </row>
    <row r="271" spans="1:9" ht="30" x14ac:dyDescent="0.25">
      <c r="A271" s="162" t="s">
        <v>986</v>
      </c>
      <c r="B271" s="258">
        <v>30101</v>
      </c>
      <c r="C271" s="258" t="s">
        <v>196</v>
      </c>
      <c r="D271" s="223" t="s">
        <v>31</v>
      </c>
      <c r="E271" s="258" t="s">
        <v>26</v>
      </c>
      <c r="F271" s="224">
        <f>'MEMÓRIA DE CALC.'!F831</f>
        <v>220.17</v>
      </c>
      <c r="G271" s="376">
        <v>51.51</v>
      </c>
      <c r="H271" s="171">
        <f>ROUND(G271+(G271*H$5),2)</f>
        <v>67.430000000000007</v>
      </c>
      <c r="I271" s="231">
        <f t="shared" ref="I271:I272" si="44">ROUND(H271*F271,2)</f>
        <v>14846.06</v>
      </c>
    </row>
    <row r="272" spans="1:9" ht="30" x14ac:dyDescent="0.25">
      <c r="A272" s="162" t="s">
        <v>987</v>
      </c>
      <c r="B272" s="258">
        <v>93382</v>
      </c>
      <c r="C272" s="258" t="s">
        <v>160</v>
      </c>
      <c r="D272" s="163" t="s">
        <v>1189</v>
      </c>
      <c r="E272" s="258" t="s">
        <v>26</v>
      </c>
      <c r="F272" s="224">
        <f>'MEMÓRIA DE CALC.'!F834</f>
        <v>78.290000000000006</v>
      </c>
      <c r="G272" s="376">
        <v>33.869999999999997</v>
      </c>
      <c r="H272" s="171">
        <f>ROUND(G272+(G272*H$5),2)</f>
        <v>44.34</v>
      </c>
      <c r="I272" s="231">
        <f t="shared" si="44"/>
        <v>3471.38</v>
      </c>
    </row>
    <row r="273" spans="1:9" x14ac:dyDescent="0.25">
      <c r="A273" s="463" t="s">
        <v>1005</v>
      </c>
      <c r="B273" s="464"/>
      <c r="C273" s="464"/>
      <c r="D273" s="464"/>
      <c r="E273" s="464"/>
      <c r="F273" s="464"/>
      <c r="G273" s="464"/>
      <c r="H273" s="464"/>
      <c r="I273" s="198">
        <f>SUM(I271:I272)</f>
        <v>18317.439999999999</v>
      </c>
    </row>
    <row r="274" spans="1:9" ht="15.75" x14ac:dyDescent="0.25">
      <c r="A274" s="158" t="s">
        <v>53</v>
      </c>
      <c r="B274" s="159"/>
      <c r="C274" s="159"/>
      <c r="D274" s="473" t="s">
        <v>985</v>
      </c>
      <c r="E274" s="471"/>
      <c r="F274" s="471"/>
      <c r="G274" s="471"/>
      <c r="H274" s="471"/>
      <c r="I274" s="472"/>
    </row>
    <row r="275" spans="1:9" ht="62.25" customHeight="1" x14ac:dyDescent="0.25">
      <c r="A275" s="162" t="s">
        <v>988</v>
      </c>
      <c r="B275" s="258">
        <v>94962</v>
      </c>
      <c r="C275" s="258" t="s">
        <v>160</v>
      </c>
      <c r="D275" s="223" t="s">
        <v>780</v>
      </c>
      <c r="E275" s="258" t="s">
        <v>26</v>
      </c>
      <c r="F275" s="224">
        <f>'MEMÓRIA DE CALC.'!F839</f>
        <v>4.3</v>
      </c>
      <c r="G275" s="376">
        <v>381.77</v>
      </c>
      <c r="H275" s="171">
        <f>ROUND(G275+(G275*H$5),2)</f>
        <v>499.74</v>
      </c>
      <c r="I275" s="231">
        <f t="shared" ref="I275:I278" si="45">ROUND(H275*F275,2)</f>
        <v>2148.88</v>
      </c>
    </row>
    <row r="276" spans="1:9" ht="45" x14ac:dyDescent="0.25">
      <c r="A276" s="162" t="s">
        <v>989</v>
      </c>
      <c r="B276" s="170">
        <v>40243</v>
      </c>
      <c r="C276" s="258" t="s">
        <v>196</v>
      </c>
      <c r="D276" s="163" t="s">
        <v>37</v>
      </c>
      <c r="E276" s="170" t="s">
        <v>36</v>
      </c>
      <c r="F276" s="224">
        <f>'MEMÓRIA DE CALC.'!F845</f>
        <v>2319</v>
      </c>
      <c r="G276" s="376">
        <v>11.65</v>
      </c>
      <c r="H276" s="171">
        <f t="shared" ref="H276:H278" si="46">ROUND(G276+(G276*H$5),2)</f>
        <v>15.25</v>
      </c>
      <c r="I276" s="231">
        <f t="shared" si="45"/>
        <v>35364.75</v>
      </c>
    </row>
    <row r="277" spans="1:9" ht="61.5" customHeight="1" x14ac:dyDescent="0.25">
      <c r="A277" s="162" t="s">
        <v>990</v>
      </c>
      <c r="B277" s="134">
        <v>40238</v>
      </c>
      <c r="C277" s="258" t="s">
        <v>196</v>
      </c>
      <c r="D277" s="163" t="s">
        <v>39</v>
      </c>
      <c r="E277" s="133" t="s">
        <v>15</v>
      </c>
      <c r="F277" s="224">
        <f>'MEMÓRIA DE CALC.'!F848</f>
        <v>392.9</v>
      </c>
      <c r="G277" s="376">
        <v>80.180000000000007</v>
      </c>
      <c r="H277" s="171">
        <f t="shared" si="46"/>
        <v>104.96</v>
      </c>
      <c r="I277" s="231">
        <f t="shared" si="45"/>
        <v>41238.78</v>
      </c>
    </row>
    <row r="278" spans="1:9" ht="45" x14ac:dyDescent="0.25">
      <c r="A278" s="162" t="s">
        <v>991</v>
      </c>
      <c r="B278" s="258">
        <v>94966</v>
      </c>
      <c r="C278" s="258" t="s">
        <v>160</v>
      </c>
      <c r="D278" s="163" t="s">
        <v>779</v>
      </c>
      <c r="E278" s="258" t="s">
        <v>26</v>
      </c>
      <c r="F278" s="224">
        <f>'MEMÓRIA DE CALC.'!F851</f>
        <v>62.8</v>
      </c>
      <c r="G278" s="376">
        <v>506.86</v>
      </c>
      <c r="H278" s="171">
        <f t="shared" si="46"/>
        <v>663.48</v>
      </c>
      <c r="I278" s="231">
        <f t="shared" si="45"/>
        <v>41666.54</v>
      </c>
    </row>
    <row r="279" spans="1:9" x14ac:dyDescent="0.25">
      <c r="A279" s="463" t="s">
        <v>773</v>
      </c>
      <c r="B279" s="464"/>
      <c r="C279" s="464"/>
      <c r="D279" s="464"/>
      <c r="E279" s="464"/>
      <c r="F279" s="464"/>
      <c r="G279" s="464"/>
      <c r="H279" s="464"/>
      <c r="I279" s="198">
        <f>SUM(I275:I278)</f>
        <v>120418.95000000001</v>
      </c>
    </row>
    <row r="280" spans="1:9" x14ac:dyDescent="0.25">
      <c r="A280" s="463" t="s">
        <v>1004</v>
      </c>
      <c r="B280" s="464"/>
      <c r="C280" s="464"/>
      <c r="D280" s="464"/>
      <c r="E280" s="464"/>
      <c r="F280" s="464"/>
      <c r="G280" s="464"/>
      <c r="H280" s="464"/>
      <c r="I280" s="200">
        <f>I273+I279</f>
        <v>138736.39000000001</v>
      </c>
    </row>
    <row r="281" spans="1:9" ht="15.75" x14ac:dyDescent="0.25">
      <c r="A281" s="158" t="s">
        <v>54</v>
      </c>
      <c r="B281" s="159"/>
      <c r="C281" s="159"/>
      <c r="D281" s="468" t="s">
        <v>406</v>
      </c>
      <c r="E281" s="471"/>
      <c r="F281" s="471"/>
      <c r="G281" s="471"/>
      <c r="H281" s="471"/>
      <c r="I281" s="472"/>
    </row>
    <row r="282" spans="1:9" ht="15.75" x14ac:dyDescent="0.25">
      <c r="A282" s="158" t="s">
        <v>55</v>
      </c>
      <c r="B282" s="159"/>
      <c r="C282" s="159"/>
      <c r="D282" s="473" t="s">
        <v>30</v>
      </c>
      <c r="E282" s="471"/>
      <c r="F282" s="471"/>
      <c r="G282" s="471"/>
      <c r="H282" s="471"/>
      <c r="I282" s="472"/>
    </row>
    <row r="283" spans="1:9" ht="30" x14ac:dyDescent="0.25">
      <c r="A283" s="162" t="s">
        <v>992</v>
      </c>
      <c r="B283" s="258">
        <v>30101</v>
      </c>
      <c r="C283" s="258" t="s">
        <v>196</v>
      </c>
      <c r="D283" s="223" t="s">
        <v>31</v>
      </c>
      <c r="E283" s="258" t="s">
        <v>26</v>
      </c>
      <c r="F283" s="224">
        <f>'MEMÓRIA DE CALC.'!F856</f>
        <v>68.540000000000006</v>
      </c>
      <c r="G283" s="376">
        <v>51.51</v>
      </c>
      <c r="H283" s="171">
        <f>ROUND(G283+(G283*H$5),2)</f>
        <v>67.430000000000007</v>
      </c>
      <c r="I283" s="231">
        <f t="shared" ref="I283" si="47">ROUND(H283*F283,2)</f>
        <v>4621.6499999999996</v>
      </c>
    </row>
    <row r="284" spans="1:9" x14ac:dyDescent="0.25">
      <c r="A284" s="463" t="s">
        <v>1003</v>
      </c>
      <c r="B284" s="464"/>
      <c r="C284" s="464"/>
      <c r="D284" s="464"/>
      <c r="E284" s="464"/>
      <c r="F284" s="464"/>
      <c r="G284" s="464"/>
      <c r="H284" s="464"/>
      <c r="I284" s="198">
        <f>SUM(I283:I283)</f>
        <v>4621.6499999999996</v>
      </c>
    </row>
    <row r="285" spans="1:9" ht="15.75" x14ac:dyDescent="0.25">
      <c r="A285" s="158" t="s">
        <v>56</v>
      </c>
      <c r="B285" s="159"/>
      <c r="C285" s="159"/>
      <c r="D285" s="473" t="s">
        <v>34</v>
      </c>
      <c r="E285" s="471"/>
      <c r="F285" s="471"/>
      <c r="G285" s="471"/>
      <c r="H285" s="471"/>
      <c r="I285" s="472"/>
    </row>
    <row r="286" spans="1:9" ht="69.75" customHeight="1" x14ac:dyDescent="0.25">
      <c r="A286" s="162" t="s">
        <v>993</v>
      </c>
      <c r="B286" s="258">
        <v>94962</v>
      </c>
      <c r="C286" s="258" t="s">
        <v>160</v>
      </c>
      <c r="D286" s="223" t="s">
        <v>780</v>
      </c>
      <c r="E286" s="258" t="s">
        <v>26</v>
      </c>
      <c r="F286" s="224">
        <f>'MEMÓRIA DE CALC.'!F861</f>
        <v>3</v>
      </c>
      <c r="G286" s="376">
        <v>381.77</v>
      </c>
      <c r="H286" s="171">
        <f>ROUND(G286+(G286*H$5),2)</f>
        <v>499.74</v>
      </c>
      <c r="I286" s="231">
        <f t="shared" ref="I286:I291" si="48">ROUND(H286*F286,2)</f>
        <v>1499.22</v>
      </c>
    </row>
    <row r="287" spans="1:9" ht="45" x14ac:dyDescent="0.25">
      <c r="A287" s="162" t="s">
        <v>994</v>
      </c>
      <c r="B287" s="170">
        <v>40243</v>
      </c>
      <c r="C287" s="258" t="s">
        <v>196</v>
      </c>
      <c r="D287" s="163" t="s">
        <v>37</v>
      </c>
      <c r="E287" s="170" t="s">
        <v>36</v>
      </c>
      <c r="F287" s="224">
        <f>'MEMÓRIA DE CALC.'!F866</f>
        <v>876</v>
      </c>
      <c r="G287" s="376">
        <v>11.65</v>
      </c>
      <c r="H287" s="171">
        <f t="shared" ref="H287:H291" si="49">ROUND(G287+(G287*H$5),2)</f>
        <v>15.25</v>
      </c>
      <c r="I287" s="231">
        <f t="shared" si="48"/>
        <v>13359</v>
      </c>
    </row>
    <row r="288" spans="1:9" ht="54" customHeight="1" x14ac:dyDescent="0.25">
      <c r="A288" s="162" t="s">
        <v>995</v>
      </c>
      <c r="B288" s="170">
        <v>40246</v>
      </c>
      <c r="C288" s="258" t="s">
        <v>196</v>
      </c>
      <c r="D288" s="163" t="s">
        <v>38</v>
      </c>
      <c r="E288" s="170" t="s">
        <v>36</v>
      </c>
      <c r="F288" s="224">
        <f>'MEMÓRIA DE CALC.'!F870</f>
        <v>139</v>
      </c>
      <c r="G288" s="376">
        <v>11.95</v>
      </c>
      <c r="H288" s="171">
        <f t="shared" si="49"/>
        <v>15.64</v>
      </c>
      <c r="I288" s="231">
        <f t="shared" si="48"/>
        <v>2173.96</v>
      </c>
    </row>
    <row r="289" spans="1:9" ht="69" customHeight="1" x14ac:dyDescent="0.25">
      <c r="A289" s="162" t="s">
        <v>996</v>
      </c>
      <c r="B289" s="134">
        <v>40238</v>
      </c>
      <c r="C289" s="258" t="s">
        <v>196</v>
      </c>
      <c r="D289" s="163" t="s">
        <v>39</v>
      </c>
      <c r="E289" s="133" t="s">
        <v>15</v>
      </c>
      <c r="F289" s="224">
        <f>'MEMÓRIA DE CALC.'!F873</f>
        <v>88</v>
      </c>
      <c r="G289" s="376">
        <v>80.180000000000007</v>
      </c>
      <c r="H289" s="171">
        <f t="shared" si="49"/>
        <v>104.96</v>
      </c>
      <c r="I289" s="231">
        <f t="shared" si="48"/>
        <v>9236.48</v>
      </c>
    </row>
    <row r="290" spans="1:9" ht="45" x14ac:dyDescent="0.25">
      <c r="A290" s="162" t="s">
        <v>997</v>
      </c>
      <c r="B290" s="258">
        <v>94966</v>
      </c>
      <c r="C290" s="258" t="s">
        <v>160</v>
      </c>
      <c r="D290" s="163" t="s">
        <v>779</v>
      </c>
      <c r="E290" s="258" t="s">
        <v>26</v>
      </c>
      <c r="F290" s="224">
        <f>'MEMÓRIA DE CALC.'!F876</f>
        <v>29</v>
      </c>
      <c r="G290" s="376">
        <v>506.86</v>
      </c>
      <c r="H290" s="171">
        <f t="shared" si="49"/>
        <v>663.48</v>
      </c>
      <c r="I290" s="231">
        <f t="shared" si="48"/>
        <v>19240.919999999998</v>
      </c>
    </row>
    <row r="291" spans="1:9" ht="30" x14ac:dyDescent="0.25">
      <c r="A291" s="162" t="s">
        <v>998</v>
      </c>
      <c r="B291" s="258">
        <v>40813</v>
      </c>
      <c r="C291" s="258" t="s">
        <v>196</v>
      </c>
      <c r="D291" s="163" t="s">
        <v>417</v>
      </c>
      <c r="E291" s="258" t="s">
        <v>15</v>
      </c>
      <c r="F291" s="224">
        <f>'MEMÓRIA DE CALC.'!H887</f>
        <v>418.34000000000003</v>
      </c>
      <c r="G291" s="376">
        <v>87.05</v>
      </c>
      <c r="H291" s="171">
        <f t="shared" si="49"/>
        <v>113.95</v>
      </c>
      <c r="I291" s="231">
        <f t="shared" si="48"/>
        <v>47669.84</v>
      </c>
    </row>
    <row r="292" spans="1:9" x14ac:dyDescent="0.25">
      <c r="A292" s="463" t="s">
        <v>1002</v>
      </c>
      <c r="B292" s="464"/>
      <c r="C292" s="464"/>
      <c r="D292" s="464"/>
      <c r="E292" s="464"/>
      <c r="F292" s="464"/>
      <c r="G292" s="464"/>
      <c r="H292" s="464"/>
      <c r="I292" s="198">
        <f>SUM(I286:I291)</f>
        <v>93179.42</v>
      </c>
    </row>
    <row r="293" spans="1:9" ht="15.75" x14ac:dyDescent="0.25">
      <c r="A293" s="158" t="s">
        <v>306</v>
      </c>
      <c r="B293" s="167"/>
      <c r="C293" s="167"/>
      <c r="D293" s="468" t="s">
        <v>159</v>
      </c>
      <c r="E293" s="469"/>
      <c r="F293" s="469"/>
      <c r="G293" s="469"/>
      <c r="H293" s="469"/>
      <c r="I293" s="470"/>
    </row>
    <row r="294" spans="1:9" ht="60" x14ac:dyDescent="0.25">
      <c r="A294" s="170" t="s">
        <v>999</v>
      </c>
      <c r="B294" s="462" t="s">
        <v>661</v>
      </c>
      <c r="C294" s="462"/>
      <c r="D294" s="163" t="s">
        <v>1210</v>
      </c>
      <c r="E294" s="170" t="s">
        <v>15</v>
      </c>
      <c r="F294" s="242">
        <f>'MEMÓRIA DE CALC.'!H897</f>
        <v>104.58500000000001</v>
      </c>
      <c r="G294" s="379">
        <f>'COMP. 14'!E33</f>
        <v>36.628</v>
      </c>
      <c r="H294" s="171">
        <f>ROUND(G294+(G294*$H$5),2)</f>
        <v>47.95</v>
      </c>
      <c r="I294" s="231">
        <f t="shared" ref="I294:I306" si="50">ROUND(H294*F294,2)</f>
        <v>5014.8500000000004</v>
      </c>
    </row>
    <row r="295" spans="1:9" ht="60" x14ac:dyDescent="0.25">
      <c r="A295" s="170" t="s">
        <v>1000</v>
      </c>
      <c r="B295" s="258">
        <v>87242</v>
      </c>
      <c r="C295" s="258" t="s">
        <v>160</v>
      </c>
      <c r="D295" s="163" t="s">
        <v>1207</v>
      </c>
      <c r="E295" s="258" t="s">
        <v>15</v>
      </c>
      <c r="F295" s="164">
        <f>'MEMÓRIA DE CALC.'!F900</f>
        <v>104.58500000000001</v>
      </c>
      <c r="G295" s="377">
        <v>237.03</v>
      </c>
      <c r="H295" s="171">
        <f>ROUND(G295+(G295*$H$5),2)</f>
        <v>310.27</v>
      </c>
      <c r="I295" s="231">
        <f t="shared" si="50"/>
        <v>32449.59</v>
      </c>
    </row>
    <row r="296" spans="1:9" ht="21" customHeight="1" x14ac:dyDescent="0.25">
      <c r="A296" s="170" t="s">
        <v>1026</v>
      </c>
      <c r="B296" s="258" t="s">
        <v>408</v>
      </c>
      <c r="C296" s="258" t="s">
        <v>5</v>
      </c>
      <c r="D296" s="163" t="s">
        <v>409</v>
      </c>
      <c r="E296" s="258" t="s">
        <v>21</v>
      </c>
      <c r="F296" s="164">
        <f>'MEMÓRIA DE CALC.'!F903</f>
        <v>25.73</v>
      </c>
      <c r="G296" s="377">
        <v>229.12</v>
      </c>
      <c r="H296" s="171">
        <f t="shared" ref="H296:H299" si="51">ROUND(G296+(G296*$H$5),2)</f>
        <v>299.92</v>
      </c>
      <c r="I296" s="231">
        <f t="shared" si="50"/>
        <v>7716.94</v>
      </c>
    </row>
    <row r="297" spans="1:9" ht="22.5" customHeight="1" x14ac:dyDescent="0.25">
      <c r="A297" s="170" t="s">
        <v>1027</v>
      </c>
      <c r="B297" s="258" t="s">
        <v>1209</v>
      </c>
      <c r="C297" s="258" t="s">
        <v>5</v>
      </c>
      <c r="D297" s="163" t="s">
        <v>1208</v>
      </c>
      <c r="E297" s="258" t="s">
        <v>21</v>
      </c>
      <c r="F297" s="164">
        <f>'MEMÓRIA DE CALC.'!F906</f>
        <v>25.34</v>
      </c>
      <c r="G297" s="377">
        <v>415.46</v>
      </c>
      <c r="H297" s="171">
        <f t="shared" si="51"/>
        <v>543.84</v>
      </c>
      <c r="I297" s="231">
        <f t="shared" si="50"/>
        <v>13780.91</v>
      </c>
    </row>
    <row r="298" spans="1:9" ht="30" x14ac:dyDescent="0.25">
      <c r="A298" s="170" t="s">
        <v>1028</v>
      </c>
      <c r="B298" s="258" t="s">
        <v>583</v>
      </c>
      <c r="C298" s="258" t="s">
        <v>5</v>
      </c>
      <c r="D298" s="163" t="s">
        <v>584</v>
      </c>
      <c r="E298" s="258" t="s">
        <v>21</v>
      </c>
      <c r="F298" s="164">
        <f>'MEMÓRIA DE CALC.'!G908</f>
        <v>1.5</v>
      </c>
      <c r="G298" s="377">
        <v>247.64</v>
      </c>
      <c r="H298" s="171">
        <f t="shared" si="51"/>
        <v>324.16000000000003</v>
      </c>
      <c r="I298" s="231">
        <f t="shared" si="50"/>
        <v>486.24</v>
      </c>
    </row>
    <row r="299" spans="1:9" ht="33.75" customHeight="1" x14ac:dyDescent="0.25">
      <c r="A299" s="170" t="s">
        <v>1029</v>
      </c>
      <c r="B299" s="258" t="s">
        <v>648</v>
      </c>
      <c r="C299" s="258" t="s">
        <v>5</v>
      </c>
      <c r="D299" s="163" t="s">
        <v>647</v>
      </c>
      <c r="E299" s="258" t="s">
        <v>110</v>
      </c>
      <c r="F299" s="164">
        <f>'MEMÓRIA DE CALC.'!G909</f>
        <v>2</v>
      </c>
      <c r="G299" s="377">
        <v>613.09</v>
      </c>
      <c r="H299" s="171">
        <f t="shared" si="51"/>
        <v>802.53</v>
      </c>
      <c r="I299" s="231">
        <f t="shared" si="50"/>
        <v>1605.06</v>
      </c>
    </row>
    <row r="300" spans="1:9" ht="30" x14ac:dyDescent="0.25">
      <c r="A300" s="170" t="s">
        <v>1030</v>
      </c>
      <c r="B300" s="466" t="s">
        <v>662</v>
      </c>
      <c r="C300" s="467"/>
      <c r="D300" s="191" t="s">
        <v>718</v>
      </c>
      <c r="E300" s="258" t="s">
        <v>110</v>
      </c>
      <c r="F300" s="164">
        <f>'MEMÓRIA DE CALC.'!G910</f>
        <v>1</v>
      </c>
      <c r="G300" s="377">
        <f>'COMP. 15'!F$21</f>
        <v>3114.4251333333336</v>
      </c>
      <c r="H300" s="171">
        <f>ROUND(G300+(G300*$H$6),2)</f>
        <v>3599.34</v>
      </c>
      <c r="I300" s="231">
        <f t="shared" si="50"/>
        <v>3599.34</v>
      </c>
    </row>
    <row r="301" spans="1:9" ht="30" x14ac:dyDescent="0.25">
      <c r="A301" s="170" t="s">
        <v>1031</v>
      </c>
      <c r="B301" s="466" t="s">
        <v>663</v>
      </c>
      <c r="C301" s="467"/>
      <c r="D301" s="191" t="s">
        <v>719</v>
      </c>
      <c r="E301" s="258" t="s">
        <v>110</v>
      </c>
      <c r="F301" s="164">
        <f>'MEMÓRIA DE CALC.'!G911</f>
        <v>1</v>
      </c>
      <c r="G301" s="377">
        <f>'COMP. 16'!F$20</f>
        <v>234.23946666666666</v>
      </c>
      <c r="H301" s="171">
        <f t="shared" ref="H301:H306" si="52">ROUND(G301+(G301*$H$6),2)</f>
        <v>270.70999999999998</v>
      </c>
      <c r="I301" s="231">
        <f t="shared" si="50"/>
        <v>270.70999999999998</v>
      </c>
    </row>
    <row r="302" spans="1:9" ht="24" customHeight="1" x14ac:dyDescent="0.25">
      <c r="A302" s="170" t="s">
        <v>1032</v>
      </c>
      <c r="B302" s="466" t="s">
        <v>664</v>
      </c>
      <c r="C302" s="467"/>
      <c r="D302" s="191" t="s">
        <v>720</v>
      </c>
      <c r="E302" s="258" t="s">
        <v>110</v>
      </c>
      <c r="F302" s="164">
        <f>'MEMÓRIA DE CALC.'!G912</f>
        <v>1</v>
      </c>
      <c r="G302" s="377">
        <f>'COMP. 17'!F$20</f>
        <v>780.68</v>
      </c>
      <c r="H302" s="171">
        <f t="shared" si="52"/>
        <v>902.23</v>
      </c>
      <c r="I302" s="231">
        <f t="shared" si="50"/>
        <v>902.23</v>
      </c>
    </row>
    <row r="303" spans="1:9" ht="30" x14ac:dyDescent="0.25">
      <c r="A303" s="170" t="s">
        <v>1033</v>
      </c>
      <c r="B303" s="466" t="s">
        <v>665</v>
      </c>
      <c r="C303" s="467"/>
      <c r="D303" s="191" t="s">
        <v>721</v>
      </c>
      <c r="E303" s="258" t="s">
        <v>110</v>
      </c>
      <c r="F303" s="164">
        <f>'MEMÓRIA DE CALC.'!G913</f>
        <v>1</v>
      </c>
      <c r="G303" s="377">
        <f>'COMP. 18'!F$20</f>
        <v>89.679999999999993</v>
      </c>
      <c r="H303" s="171">
        <f t="shared" si="52"/>
        <v>103.64</v>
      </c>
      <c r="I303" s="231">
        <f t="shared" si="50"/>
        <v>103.64</v>
      </c>
    </row>
    <row r="304" spans="1:9" ht="30" customHeight="1" x14ac:dyDescent="0.25">
      <c r="A304" s="170" t="s">
        <v>1034</v>
      </c>
      <c r="B304" s="466" t="s">
        <v>671</v>
      </c>
      <c r="C304" s="467"/>
      <c r="D304" s="191" t="s">
        <v>723</v>
      </c>
      <c r="E304" s="258" t="s">
        <v>110</v>
      </c>
      <c r="F304" s="164">
        <f>'MEMÓRIA DE CALC.'!G914</f>
        <v>4</v>
      </c>
      <c r="G304" s="377">
        <f>'COMP. 19'!F$20</f>
        <v>86.346666666666664</v>
      </c>
      <c r="H304" s="171">
        <f t="shared" si="52"/>
        <v>99.79</v>
      </c>
      <c r="I304" s="231">
        <f t="shared" si="50"/>
        <v>399.16</v>
      </c>
    </row>
    <row r="305" spans="1:9" ht="30" x14ac:dyDescent="0.25">
      <c r="A305" s="170" t="s">
        <v>1035</v>
      </c>
      <c r="B305" s="466" t="s">
        <v>679</v>
      </c>
      <c r="C305" s="467"/>
      <c r="D305" s="191" t="s">
        <v>676</v>
      </c>
      <c r="E305" s="133" t="s">
        <v>110</v>
      </c>
      <c r="F305" s="192">
        <f>'MEMÓRIA DE CALC.'!G915</f>
        <v>7</v>
      </c>
      <c r="G305" s="384">
        <f>'COMP. 20'!F$20</f>
        <v>1190.0133333333333</v>
      </c>
      <c r="H305" s="171">
        <f t="shared" si="52"/>
        <v>1375.3</v>
      </c>
      <c r="I305" s="231">
        <f t="shared" si="50"/>
        <v>9627.1</v>
      </c>
    </row>
    <row r="306" spans="1:9" ht="33.75" customHeight="1" x14ac:dyDescent="0.25">
      <c r="A306" s="170" t="s">
        <v>1213</v>
      </c>
      <c r="B306" s="466" t="s">
        <v>711</v>
      </c>
      <c r="C306" s="467"/>
      <c r="D306" s="191" t="s">
        <v>677</v>
      </c>
      <c r="E306" s="133" t="s">
        <v>110</v>
      </c>
      <c r="F306" s="192">
        <f>'MEMÓRIA DE CALC.'!G916</f>
        <v>1</v>
      </c>
      <c r="G306" s="384">
        <f>'COMP. 21'!F$20</f>
        <v>514.04333333333329</v>
      </c>
      <c r="H306" s="171">
        <f t="shared" si="52"/>
        <v>594.08000000000004</v>
      </c>
      <c r="I306" s="231">
        <f t="shared" si="50"/>
        <v>594.08000000000004</v>
      </c>
    </row>
    <row r="307" spans="1:9" x14ac:dyDescent="0.25">
      <c r="A307" s="463" t="s">
        <v>1157</v>
      </c>
      <c r="B307" s="464"/>
      <c r="C307" s="464"/>
      <c r="D307" s="464"/>
      <c r="E307" s="464"/>
      <c r="F307" s="464"/>
      <c r="G307" s="464"/>
      <c r="H307" s="464"/>
      <c r="I307" s="200">
        <f>SUM(I294:I306)</f>
        <v>76549.85000000002</v>
      </c>
    </row>
    <row r="308" spans="1:9" x14ac:dyDescent="0.25">
      <c r="A308" s="463" t="s">
        <v>1001</v>
      </c>
      <c r="B308" s="464"/>
      <c r="C308" s="464"/>
      <c r="D308" s="464"/>
      <c r="E308" s="464"/>
      <c r="F308" s="464"/>
      <c r="G308" s="464"/>
      <c r="H308" s="464"/>
      <c r="I308" s="200">
        <f>I292+I284+I307</f>
        <v>174350.92</v>
      </c>
    </row>
    <row r="309" spans="1:9" ht="15.75" x14ac:dyDescent="0.25">
      <c r="A309" s="158" t="s">
        <v>111</v>
      </c>
      <c r="B309" s="180"/>
      <c r="C309" s="181"/>
      <c r="D309" s="487" t="s">
        <v>192</v>
      </c>
      <c r="E309" s="488"/>
      <c r="F309" s="488"/>
      <c r="G309" s="488"/>
      <c r="H309" s="488"/>
      <c r="I309" s="489"/>
    </row>
    <row r="310" spans="1:9" x14ac:dyDescent="0.25">
      <c r="A310" s="162" t="s">
        <v>112</v>
      </c>
      <c r="B310" s="466" t="s">
        <v>712</v>
      </c>
      <c r="C310" s="467"/>
      <c r="D310" s="163" t="s">
        <v>193</v>
      </c>
      <c r="E310" s="258" t="s">
        <v>110</v>
      </c>
      <c r="F310" s="164">
        <v>1</v>
      </c>
      <c r="G310" s="377">
        <f>'COMP.22'!F15</f>
        <v>34269.119999999995</v>
      </c>
      <c r="H310" s="171">
        <f>ROUND(G310+(G310*$H$5),2)</f>
        <v>44858.28</v>
      </c>
      <c r="I310" s="231">
        <f t="shared" ref="I310" si="53">ROUND(H310*F310,2)</f>
        <v>44858.28</v>
      </c>
    </row>
    <row r="311" spans="1:9" ht="15.75" x14ac:dyDescent="0.25">
      <c r="A311" s="478" t="s">
        <v>1225</v>
      </c>
      <c r="B311" s="479"/>
      <c r="C311" s="479"/>
      <c r="D311" s="479"/>
      <c r="E311" s="479"/>
      <c r="F311" s="479"/>
      <c r="G311" s="479"/>
      <c r="H311" s="480"/>
      <c r="I311" s="205">
        <f>SUM(I310)</f>
        <v>44858.28</v>
      </c>
    </row>
    <row r="312" spans="1:9" ht="15.75" thickBot="1" x14ac:dyDescent="0.3">
      <c r="A312" s="182"/>
      <c r="B312" s="183"/>
      <c r="C312" s="183"/>
      <c r="D312" s="143"/>
      <c r="E312" s="183"/>
      <c r="F312" s="184"/>
      <c r="G312" s="185"/>
      <c r="H312" s="186"/>
      <c r="I312" s="264"/>
    </row>
    <row r="313" spans="1:9" ht="16.5" thickBot="1" x14ac:dyDescent="0.3">
      <c r="A313" s="475" t="s">
        <v>415</v>
      </c>
      <c r="B313" s="476"/>
      <c r="C313" s="476"/>
      <c r="D313" s="476"/>
      <c r="E313" s="476"/>
      <c r="F313" s="476"/>
      <c r="G313" s="476"/>
      <c r="H313" s="477"/>
      <c r="I313" s="195">
        <f>I311+I308+I280+I268+I229+I20</f>
        <v>2317001.0106000002</v>
      </c>
    </row>
    <row r="314" spans="1:9" x14ac:dyDescent="0.25">
      <c r="A314" s="183"/>
      <c r="B314" s="183"/>
      <c r="C314" s="183"/>
      <c r="D314" s="143"/>
      <c r="E314" s="183"/>
      <c r="F314" s="184"/>
      <c r="G314" s="185"/>
      <c r="H314" s="189"/>
      <c r="I314" s="206"/>
    </row>
    <row r="315" spans="1:9" x14ac:dyDescent="0.25">
      <c r="A315" s="183"/>
      <c r="B315" s="183"/>
      <c r="C315" s="183"/>
      <c r="D315" s="143"/>
      <c r="E315" s="183"/>
      <c r="F315" s="184"/>
      <c r="G315" s="185"/>
      <c r="H315" s="189"/>
      <c r="I315" s="206"/>
    </row>
    <row r="316" spans="1:9" x14ac:dyDescent="0.25">
      <c r="A316" s="183"/>
      <c r="B316" s="183"/>
      <c r="C316" s="183"/>
      <c r="D316" s="143"/>
      <c r="E316" s="183"/>
      <c r="F316" s="184"/>
      <c r="G316" s="185"/>
      <c r="H316" s="189"/>
      <c r="I316" s="206"/>
    </row>
    <row r="317" spans="1:9" ht="15.75" thickBot="1" x14ac:dyDescent="0.3">
      <c r="A317" s="183"/>
      <c r="B317" s="183"/>
      <c r="C317" s="183"/>
      <c r="D317" s="143"/>
      <c r="E317" s="81"/>
      <c r="F317" s="82"/>
      <c r="G317" s="81"/>
      <c r="H317" s="393"/>
      <c r="I317" s="143"/>
    </row>
    <row r="318" spans="1:9" x14ac:dyDescent="0.25">
      <c r="A318" s="183"/>
      <c r="B318" s="183"/>
      <c r="C318" s="183"/>
      <c r="D318" s="143"/>
      <c r="E318" s="474" t="s">
        <v>1270</v>
      </c>
      <c r="F318" s="474"/>
      <c r="G318" s="474"/>
      <c r="H318" s="474"/>
      <c r="I318" s="143"/>
    </row>
    <row r="319" spans="1:9" x14ac:dyDescent="0.25">
      <c r="A319" s="183"/>
      <c r="B319" s="183"/>
      <c r="C319" s="183"/>
      <c r="D319" s="143"/>
      <c r="E319" s="465" t="s">
        <v>1271</v>
      </c>
      <c r="F319" s="465"/>
      <c r="G319" s="465"/>
      <c r="H319" s="465"/>
      <c r="I319" s="143"/>
    </row>
  </sheetData>
  <mergeCells count="123">
    <mergeCell ref="E319:H319"/>
    <mergeCell ref="A308:H308"/>
    <mergeCell ref="D309:I309"/>
    <mergeCell ref="B310:C310"/>
    <mergeCell ref="A311:H311"/>
    <mergeCell ref="A313:H313"/>
    <mergeCell ref="E318:H318"/>
    <mergeCell ref="B302:C302"/>
    <mergeCell ref="B303:C303"/>
    <mergeCell ref="B304:C304"/>
    <mergeCell ref="B305:C305"/>
    <mergeCell ref="B306:C306"/>
    <mergeCell ref="A307:H307"/>
    <mergeCell ref="D285:I285"/>
    <mergeCell ref="A292:H292"/>
    <mergeCell ref="D293:I293"/>
    <mergeCell ref="B294:C294"/>
    <mergeCell ref="B300:C300"/>
    <mergeCell ref="B301:C301"/>
    <mergeCell ref="D274:I274"/>
    <mergeCell ref="A279:H279"/>
    <mergeCell ref="A280:H280"/>
    <mergeCell ref="D281:I281"/>
    <mergeCell ref="D282:I282"/>
    <mergeCell ref="A284:H284"/>
    <mergeCell ref="D265:I265"/>
    <mergeCell ref="A267:H267"/>
    <mergeCell ref="A268:H268"/>
    <mergeCell ref="D269:I269"/>
    <mergeCell ref="D270:I270"/>
    <mergeCell ref="A273:H273"/>
    <mergeCell ref="D254:I254"/>
    <mergeCell ref="A257:H257"/>
    <mergeCell ref="D258:I258"/>
    <mergeCell ref="A260:H260"/>
    <mergeCell ref="D261:I261"/>
    <mergeCell ref="A264:H264"/>
    <mergeCell ref="D235:I235"/>
    <mergeCell ref="A244:H244"/>
    <mergeCell ref="D245:I245"/>
    <mergeCell ref="A250:H250"/>
    <mergeCell ref="D251:I251"/>
    <mergeCell ref="A253:H253"/>
    <mergeCell ref="B227:C227"/>
    <mergeCell ref="A228:H228"/>
    <mergeCell ref="A229:H229"/>
    <mergeCell ref="D230:I230"/>
    <mergeCell ref="D231:I231"/>
    <mergeCell ref="A234:H234"/>
    <mergeCell ref="B210:C210"/>
    <mergeCell ref="A211:H211"/>
    <mergeCell ref="D212:I212"/>
    <mergeCell ref="A217:H217"/>
    <mergeCell ref="D218:I218"/>
    <mergeCell ref="B222:C222"/>
    <mergeCell ref="D190:I190"/>
    <mergeCell ref="B205:C205"/>
    <mergeCell ref="B206:C206"/>
    <mergeCell ref="B207:C207"/>
    <mergeCell ref="B208:C208"/>
    <mergeCell ref="B209:C209"/>
    <mergeCell ref="B140:C140"/>
    <mergeCell ref="B164:C164"/>
    <mergeCell ref="B165:C165"/>
    <mergeCell ref="A166:H166"/>
    <mergeCell ref="D167:I167"/>
    <mergeCell ref="A189:H189"/>
    <mergeCell ref="A103:H103"/>
    <mergeCell ref="D104:I104"/>
    <mergeCell ref="B105:C105"/>
    <mergeCell ref="B106:C106"/>
    <mergeCell ref="A138:H138"/>
    <mergeCell ref="D139:I139"/>
    <mergeCell ref="A81:H81"/>
    <mergeCell ref="D82:I82"/>
    <mergeCell ref="A88:H88"/>
    <mergeCell ref="D89:I89"/>
    <mergeCell ref="A96:H96"/>
    <mergeCell ref="D97:I97"/>
    <mergeCell ref="A61:H61"/>
    <mergeCell ref="D62:I62"/>
    <mergeCell ref="A66:H66"/>
    <mergeCell ref="D67:I67"/>
    <mergeCell ref="A78:H78"/>
    <mergeCell ref="D79:I79"/>
    <mergeCell ref="A43:H43"/>
    <mergeCell ref="D44:I44"/>
    <mergeCell ref="A49:H49"/>
    <mergeCell ref="D50:I50"/>
    <mergeCell ref="A53:H53"/>
    <mergeCell ref="D54:I54"/>
    <mergeCell ref="D21:I21"/>
    <mergeCell ref="D22:I22"/>
    <mergeCell ref="A26:H26"/>
    <mergeCell ref="D27:I27"/>
    <mergeCell ref="A35:H35"/>
    <mergeCell ref="D36:I36"/>
    <mergeCell ref="B10:E10"/>
    <mergeCell ref="F10:G10"/>
    <mergeCell ref="H10:I10"/>
    <mergeCell ref="A11:I11"/>
    <mergeCell ref="D13:I13"/>
    <mergeCell ref="A20:H20"/>
    <mergeCell ref="A7:A10"/>
    <mergeCell ref="B7:E7"/>
    <mergeCell ref="F7:G7"/>
    <mergeCell ref="H7:I7"/>
    <mergeCell ref="B8:E8"/>
    <mergeCell ref="F8:G8"/>
    <mergeCell ref="H8:I8"/>
    <mergeCell ref="B9:E9"/>
    <mergeCell ref="F9:G9"/>
    <mergeCell ref="H9:I9"/>
    <mergeCell ref="A1:I1"/>
    <mergeCell ref="A2:I2"/>
    <mergeCell ref="A3:I3"/>
    <mergeCell ref="A4:I4"/>
    <mergeCell ref="A5:A6"/>
    <mergeCell ref="B5:E6"/>
    <mergeCell ref="F5:G5"/>
    <mergeCell ref="H5:I5"/>
    <mergeCell ref="F6:G6"/>
    <mergeCell ref="H6:I6"/>
  </mergeCells>
  <pageMargins left="0.511811024" right="0.511811024" top="0.78740157499999996" bottom="0.78740157499999996" header="0.31496062000000002" footer="0.31496062000000002"/>
  <pageSetup paperSize="9" scale="74" fitToHeight="0" orientation="landscape" r:id="rId1"/>
  <rowBreaks count="7" manualBreakCount="7">
    <brk id="88" max="16383" man="1"/>
    <brk id="202" max="8" man="1"/>
    <brk id="222" max="8" man="1"/>
    <brk id="244" max="16383" man="1"/>
    <brk id="264" max="16383" man="1"/>
    <brk id="287" max="8" man="1"/>
    <brk id="306"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925"/>
  <sheetViews>
    <sheetView view="pageBreakPreview" topLeftCell="A115" zoomScale="60" zoomScaleNormal="100" workbookViewId="0">
      <selection activeCell="K918" sqref="K918"/>
    </sheetView>
  </sheetViews>
  <sheetFormatPr defaultRowHeight="14.25" x14ac:dyDescent="0.25"/>
  <cols>
    <col min="1" max="1" width="8" style="221" customWidth="1"/>
    <col min="2" max="3" width="9.140625" style="21"/>
    <col min="4" max="4" width="14.28515625" style="21" customWidth="1"/>
    <col min="5" max="5" width="19.5703125" style="21" customWidth="1"/>
    <col min="6" max="6" width="19" style="21" customWidth="1"/>
    <col min="7" max="7" width="18.42578125" style="21" customWidth="1"/>
    <col min="8" max="8" width="18.28515625" style="21" bestFit="1" customWidth="1"/>
    <col min="9" max="9" width="17.42578125" style="21" customWidth="1"/>
    <col min="10" max="10" width="18.28515625" style="22" bestFit="1" customWidth="1"/>
    <col min="11" max="11" width="55.42578125" style="21" customWidth="1"/>
    <col min="12" max="256" width="9.140625" style="21"/>
    <col min="257" max="257" width="5.85546875" style="21" customWidth="1"/>
    <col min="258" max="260" width="9.140625" style="21"/>
    <col min="261" max="261" width="11.42578125" style="21" customWidth="1"/>
    <col min="262" max="262" width="17.42578125" style="21" bestFit="1" customWidth="1"/>
    <col min="263" max="263" width="13" style="21" customWidth="1"/>
    <col min="264" max="264" width="13.42578125" style="21" customWidth="1"/>
    <col min="265" max="266" width="11.140625" style="21" bestFit="1" customWidth="1"/>
    <col min="267" max="512" width="9.140625" style="21"/>
    <col min="513" max="513" width="5.85546875" style="21" customWidth="1"/>
    <col min="514" max="516" width="9.140625" style="21"/>
    <col min="517" max="517" width="11.42578125" style="21" customWidth="1"/>
    <col min="518" max="518" width="17.42578125" style="21" bestFit="1" customWidth="1"/>
    <col min="519" max="519" width="13" style="21" customWidth="1"/>
    <col min="520" max="520" width="13.42578125" style="21" customWidth="1"/>
    <col min="521" max="522" width="11.140625" style="21" bestFit="1" customWidth="1"/>
    <col min="523" max="768" width="9.140625" style="21"/>
    <col min="769" max="769" width="5.85546875" style="21" customWidth="1"/>
    <col min="770" max="772" width="9.140625" style="21"/>
    <col min="773" max="773" width="11.42578125" style="21" customWidth="1"/>
    <col min="774" max="774" width="17.42578125" style="21" bestFit="1" customWidth="1"/>
    <col min="775" max="775" width="13" style="21" customWidth="1"/>
    <col min="776" max="776" width="13.42578125" style="21" customWidth="1"/>
    <col min="777" max="778" width="11.140625" style="21" bestFit="1" customWidth="1"/>
    <col min="779" max="1024" width="9.140625" style="21"/>
    <col min="1025" max="1025" width="5.85546875" style="21" customWidth="1"/>
    <col min="1026" max="1028" width="9.140625" style="21"/>
    <col min="1029" max="1029" width="11.42578125" style="21" customWidth="1"/>
    <col min="1030" max="1030" width="17.42578125" style="21" bestFit="1" customWidth="1"/>
    <col min="1031" max="1031" width="13" style="21" customWidth="1"/>
    <col min="1032" max="1032" width="13.42578125" style="21" customWidth="1"/>
    <col min="1033" max="1034" width="11.140625" style="21" bestFit="1" customWidth="1"/>
    <col min="1035" max="1280" width="9.140625" style="21"/>
    <col min="1281" max="1281" width="5.85546875" style="21" customWidth="1"/>
    <col min="1282" max="1284" width="9.140625" style="21"/>
    <col min="1285" max="1285" width="11.42578125" style="21" customWidth="1"/>
    <col min="1286" max="1286" width="17.42578125" style="21" bestFit="1" customWidth="1"/>
    <col min="1287" max="1287" width="13" style="21" customWidth="1"/>
    <col min="1288" max="1288" width="13.42578125" style="21" customWidth="1"/>
    <col min="1289" max="1290" width="11.140625" style="21" bestFit="1" customWidth="1"/>
    <col min="1291" max="1536" width="9.140625" style="21"/>
    <col min="1537" max="1537" width="5.85546875" style="21" customWidth="1"/>
    <col min="1538" max="1540" width="9.140625" style="21"/>
    <col min="1541" max="1541" width="11.42578125" style="21" customWidth="1"/>
    <col min="1542" max="1542" width="17.42578125" style="21" bestFit="1" customWidth="1"/>
    <col min="1543" max="1543" width="13" style="21" customWidth="1"/>
    <col min="1544" max="1544" width="13.42578125" style="21" customWidth="1"/>
    <col min="1545" max="1546" width="11.140625" style="21" bestFit="1" customWidth="1"/>
    <col min="1547" max="1792" width="9.140625" style="21"/>
    <col min="1793" max="1793" width="5.85546875" style="21" customWidth="1"/>
    <col min="1794" max="1796" width="9.140625" style="21"/>
    <col min="1797" max="1797" width="11.42578125" style="21" customWidth="1"/>
    <col min="1798" max="1798" width="17.42578125" style="21" bestFit="1" customWidth="1"/>
    <col min="1799" max="1799" width="13" style="21" customWidth="1"/>
    <col min="1800" max="1800" width="13.42578125" style="21" customWidth="1"/>
    <col min="1801" max="1802" width="11.140625" style="21" bestFit="1" customWidth="1"/>
    <col min="1803" max="2048" width="9.140625" style="21"/>
    <col min="2049" max="2049" width="5.85546875" style="21" customWidth="1"/>
    <col min="2050" max="2052" width="9.140625" style="21"/>
    <col min="2053" max="2053" width="11.42578125" style="21" customWidth="1"/>
    <col min="2054" max="2054" width="17.42578125" style="21" bestFit="1" customWidth="1"/>
    <col min="2055" max="2055" width="13" style="21" customWidth="1"/>
    <col min="2056" max="2056" width="13.42578125" style="21" customWidth="1"/>
    <col min="2057" max="2058" width="11.140625" style="21" bestFit="1" customWidth="1"/>
    <col min="2059" max="2304" width="9.140625" style="21"/>
    <col min="2305" max="2305" width="5.85546875" style="21" customWidth="1"/>
    <col min="2306" max="2308" width="9.140625" style="21"/>
    <col min="2309" max="2309" width="11.42578125" style="21" customWidth="1"/>
    <col min="2310" max="2310" width="17.42578125" style="21" bestFit="1" customWidth="1"/>
    <col min="2311" max="2311" width="13" style="21" customWidth="1"/>
    <col min="2312" max="2312" width="13.42578125" style="21" customWidth="1"/>
    <col min="2313" max="2314" width="11.140625" style="21" bestFit="1" customWidth="1"/>
    <col min="2315" max="2560" width="9.140625" style="21"/>
    <col min="2561" max="2561" width="5.85546875" style="21" customWidth="1"/>
    <col min="2562" max="2564" width="9.140625" style="21"/>
    <col min="2565" max="2565" width="11.42578125" style="21" customWidth="1"/>
    <col min="2566" max="2566" width="17.42578125" style="21" bestFit="1" customWidth="1"/>
    <col min="2567" max="2567" width="13" style="21" customWidth="1"/>
    <col min="2568" max="2568" width="13.42578125" style="21" customWidth="1"/>
    <col min="2569" max="2570" width="11.140625" style="21" bestFit="1" customWidth="1"/>
    <col min="2571" max="2816" width="9.140625" style="21"/>
    <col min="2817" max="2817" width="5.85546875" style="21" customWidth="1"/>
    <col min="2818" max="2820" width="9.140625" style="21"/>
    <col min="2821" max="2821" width="11.42578125" style="21" customWidth="1"/>
    <col min="2822" max="2822" width="17.42578125" style="21" bestFit="1" customWidth="1"/>
    <col min="2823" max="2823" width="13" style="21" customWidth="1"/>
    <col min="2824" max="2824" width="13.42578125" style="21" customWidth="1"/>
    <col min="2825" max="2826" width="11.140625" style="21" bestFit="1" customWidth="1"/>
    <col min="2827" max="3072" width="9.140625" style="21"/>
    <col min="3073" max="3073" width="5.85546875" style="21" customWidth="1"/>
    <col min="3074" max="3076" width="9.140625" style="21"/>
    <col min="3077" max="3077" width="11.42578125" style="21" customWidth="1"/>
    <col min="3078" max="3078" width="17.42578125" style="21" bestFit="1" customWidth="1"/>
    <col min="3079" max="3079" width="13" style="21" customWidth="1"/>
    <col min="3080" max="3080" width="13.42578125" style="21" customWidth="1"/>
    <col min="3081" max="3082" width="11.140625" style="21" bestFit="1" customWidth="1"/>
    <col min="3083" max="3328" width="9.140625" style="21"/>
    <col min="3329" max="3329" width="5.85546875" style="21" customWidth="1"/>
    <col min="3330" max="3332" width="9.140625" style="21"/>
    <col min="3333" max="3333" width="11.42578125" style="21" customWidth="1"/>
    <col min="3334" max="3334" width="17.42578125" style="21" bestFit="1" customWidth="1"/>
    <col min="3335" max="3335" width="13" style="21" customWidth="1"/>
    <col min="3336" max="3336" width="13.42578125" style="21" customWidth="1"/>
    <col min="3337" max="3338" width="11.140625" style="21" bestFit="1" customWidth="1"/>
    <col min="3339" max="3584" width="9.140625" style="21"/>
    <col min="3585" max="3585" width="5.85546875" style="21" customWidth="1"/>
    <col min="3586" max="3588" width="9.140625" style="21"/>
    <col min="3589" max="3589" width="11.42578125" style="21" customWidth="1"/>
    <col min="3590" max="3590" width="17.42578125" style="21" bestFit="1" customWidth="1"/>
    <col min="3591" max="3591" width="13" style="21" customWidth="1"/>
    <col min="3592" max="3592" width="13.42578125" style="21" customWidth="1"/>
    <col min="3593" max="3594" width="11.140625" style="21" bestFit="1" customWidth="1"/>
    <col min="3595" max="3840" width="9.140625" style="21"/>
    <col min="3841" max="3841" width="5.85546875" style="21" customWidth="1"/>
    <col min="3842" max="3844" width="9.140625" style="21"/>
    <col min="3845" max="3845" width="11.42578125" style="21" customWidth="1"/>
    <col min="3846" max="3846" width="17.42578125" style="21" bestFit="1" customWidth="1"/>
    <col min="3847" max="3847" width="13" style="21" customWidth="1"/>
    <col min="3848" max="3848" width="13.42578125" style="21" customWidth="1"/>
    <col min="3849" max="3850" width="11.140625" style="21" bestFit="1" customWidth="1"/>
    <col min="3851" max="4096" width="9.140625" style="21"/>
    <col min="4097" max="4097" width="5.85546875" style="21" customWidth="1"/>
    <col min="4098" max="4100" width="9.140625" style="21"/>
    <col min="4101" max="4101" width="11.42578125" style="21" customWidth="1"/>
    <col min="4102" max="4102" width="17.42578125" style="21" bestFit="1" customWidth="1"/>
    <col min="4103" max="4103" width="13" style="21" customWidth="1"/>
    <col min="4104" max="4104" width="13.42578125" style="21" customWidth="1"/>
    <col min="4105" max="4106" width="11.140625" style="21" bestFit="1" customWidth="1"/>
    <col min="4107" max="4352" width="9.140625" style="21"/>
    <col min="4353" max="4353" width="5.85546875" style="21" customWidth="1"/>
    <col min="4354" max="4356" width="9.140625" style="21"/>
    <col min="4357" max="4357" width="11.42578125" style="21" customWidth="1"/>
    <col min="4358" max="4358" width="17.42578125" style="21" bestFit="1" customWidth="1"/>
    <col min="4359" max="4359" width="13" style="21" customWidth="1"/>
    <col min="4360" max="4360" width="13.42578125" style="21" customWidth="1"/>
    <col min="4361" max="4362" width="11.140625" style="21" bestFit="1" customWidth="1"/>
    <col min="4363" max="4608" width="9.140625" style="21"/>
    <col min="4609" max="4609" width="5.85546875" style="21" customWidth="1"/>
    <col min="4610" max="4612" width="9.140625" style="21"/>
    <col min="4613" max="4613" width="11.42578125" style="21" customWidth="1"/>
    <col min="4614" max="4614" width="17.42578125" style="21" bestFit="1" customWidth="1"/>
    <col min="4615" max="4615" width="13" style="21" customWidth="1"/>
    <col min="4616" max="4616" width="13.42578125" style="21" customWidth="1"/>
    <col min="4617" max="4618" width="11.140625" style="21" bestFit="1" customWidth="1"/>
    <col min="4619" max="4864" width="9.140625" style="21"/>
    <col min="4865" max="4865" width="5.85546875" style="21" customWidth="1"/>
    <col min="4866" max="4868" width="9.140625" style="21"/>
    <col min="4869" max="4869" width="11.42578125" style="21" customWidth="1"/>
    <col min="4870" max="4870" width="17.42578125" style="21" bestFit="1" customWidth="1"/>
    <col min="4871" max="4871" width="13" style="21" customWidth="1"/>
    <col min="4872" max="4872" width="13.42578125" style="21" customWidth="1"/>
    <col min="4873" max="4874" width="11.140625" style="21" bestFit="1" customWidth="1"/>
    <col min="4875" max="5120" width="9.140625" style="21"/>
    <col min="5121" max="5121" width="5.85546875" style="21" customWidth="1"/>
    <col min="5122" max="5124" width="9.140625" style="21"/>
    <col min="5125" max="5125" width="11.42578125" style="21" customWidth="1"/>
    <col min="5126" max="5126" width="17.42578125" style="21" bestFit="1" customWidth="1"/>
    <col min="5127" max="5127" width="13" style="21" customWidth="1"/>
    <col min="5128" max="5128" width="13.42578125" style="21" customWidth="1"/>
    <col min="5129" max="5130" width="11.140625" style="21" bestFit="1" customWidth="1"/>
    <col min="5131" max="5376" width="9.140625" style="21"/>
    <col min="5377" max="5377" width="5.85546875" style="21" customWidth="1"/>
    <col min="5378" max="5380" width="9.140625" style="21"/>
    <col min="5381" max="5381" width="11.42578125" style="21" customWidth="1"/>
    <col min="5382" max="5382" width="17.42578125" style="21" bestFit="1" customWidth="1"/>
    <col min="5383" max="5383" width="13" style="21" customWidth="1"/>
    <col min="5384" max="5384" width="13.42578125" style="21" customWidth="1"/>
    <col min="5385" max="5386" width="11.140625" style="21" bestFit="1" customWidth="1"/>
    <col min="5387" max="5632" width="9.140625" style="21"/>
    <col min="5633" max="5633" width="5.85546875" style="21" customWidth="1"/>
    <col min="5634" max="5636" width="9.140625" style="21"/>
    <col min="5637" max="5637" width="11.42578125" style="21" customWidth="1"/>
    <col min="5638" max="5638" width="17.42578125" style="21" bestFit="1" customWidth="1"/>
    <col min="5639" max="5639" width="13" style="21" customWidth="1"/>
    <col min="5640" max="5640" width="13.42578125" style="21" customWidth="1"/>
    <col min="5641" max="5642" width="11.140625" style="21" bestFit="1" customWidth="1"/>
    <col min="5643" max="5888" width="9.140625" style="21"/>
    <col min="5889" max="5889" width="5.85546875" style="21" customWidth="1"/>
    <col min="5890" max="5892" width="9.140625" style="21"/>
    <col min="5893" max="5893" width="11.42578125" style="21" customWidth="1"/>
    <col min="5894" max="5894" width="17.42578125" style="21" bestFit="1" customWidth="1"/>
    <col min="5895" max="5895" width="13" style="21" customWidth="1"/>
    <col min="5896" max="5896" width="13.42578125" style="21" customWidth="1"/>
    <col min="5897" max="5898" width="11.140625" style="21" bestFit="1" customWidth="1"/>
    <col min="5899" max="6144" width="9.140625" style="21"/>
    <col min="6145" max="6145" width="5.85546875" style="21" customWidth="1"/>
    <col min="6146" max="6148" width="9.140625" style="21"/>
    <col min="6149" max="6149" width="11.42578125" style="21" customWidth="1"/>
    <col min="6150" max="6150" width="17.42578125" style="21" bestFit="1" customWidth="1"/>
    <col min="6151" max="6151" width="13" style="21" customWidth="1"/>
    <col min="6152" max="6152" width="13.42578125" style="21" customWidth="1"/>
    <col min="6153" max="6154" width="11.140625" style="21" bestFit="1" customWidth="1"/>
    <col min="6155" max="6400" width="9.140625" style="21"/>
    <col min="6401" max="6401" width="5.85546875" style="21" customWidth="1"/>
    <col min="6402" max="6404" width="9.140625" style="21"/>
    <col min="6405" max="6405" width="11.42578125" style="21" customWidth="1"/>
    <col min="6406" max="6406" width="17.42578125" style="21" bestFit="1" customWidth="1"/>
    <col min="6407" max="6407" width="13" style="21" customWidth="1"/>
    <col min="6408" max="6408" width="13.42578125" style="21" customWidth="1"/>
    <col min="6409" max="6410" width="11.140625" style="21" bestFit="1" customWidth="1"/>
    <col min="6411" max="6656" width="9.140625" style="21"/>
    <col min="6657" max="6657" width="5.85546875" style="21" customWidth="1"/>
    <col min="6658" max="6660" width="9.140625" style="21"/>
    <col min="6661" max="6661" width="11.42578125" style="21" customWidth="1"/>
    <col min="6662" max="6662" width="17.42578125" style="21" bestFit="1" customWidth="1"/>
    <col min="6663" max="6663" width="13" style="21" customWidth="1"/>
    <col min="6664" max="6664" width="13.42578125" style="21" customWidth="1"/>
    <col min="6665" max="6666" width="11.140625" style="21" bestFit="1" customWidth="1"/>
    <col min="6667" max="6912" width="9.140625" style="21"/>
    <col min="6913" max="6913" width="5.85546875" style="21" customWidth="1"/>
    <col min="6914" max="6916" width="9.140625" style="21"/>
    <col min="6917" max="6917" width="11.42578125" style="21" customWidth="1"/>
    <col min="6918" max="6918" width="17.42578125" style="21" bestFit="1" customWidth="1"/>
    <col min="6919" max="6919" width="13" style="21" customWidth="1"/>
    <col min="6920" max="6920" width="13.42578125" style="21" customWidth="1"/>
    <col min="6921" max="6922" width="11.140625" style="21" bestFit="1" customWidth="1"/>
    <col min="6923" max="7168" width="9.140625" style="21"/>
    <col min="7169" max="7169" width="5.85546875" style="21" customWidth="1"/>
    <col min="7170" max="7172" width="9.140625" style="21"/>
    <col min="7173" max="7173" width="11.42578125" style="21" customWidth="1"/>
    <col min="7174" max="7174" width="17.42578125" style="21" bestFit="1" customWidth="1"/>
    <col min="7175" max="7175" width="13" style="21" customWidth="1"/>
    <col min="7176" max="7176" width="13.42578125" style="21" customWidth="1"/>
    <col min="7177" max="7178" width="11.140625" style="21" bestFit="1" customWidth="1"/>
    <col min="7179" max="7424" width="9.140625" style="21"/>
    <col min="7425" max="7425" width="5.85546875" style="21" customWidth="1"/>
    <col min="7426" max="7428" width="9.140625" style="21"/>
    <col min="7429" max="7429" width="11.42578125" style="21" customWidth="1"/>
    <col min="7430" max="7430" width="17.42578125" style="21" bestFit="1" customWidth="1"/>
    <col min="7431" max="7431" width="13" style="21" customWidth="1"/>
    <col min="7432" max="7432" width="13.42578125" style="21" customWidth="1"/>
    <col min="7433" max="7434" width="11.140625" style="21" bestFit="1" customWidth="1"/>
    <col min="7435" max="7680" width="9.140625" style="21"/>
    <col min="7681" max="7681" width="5.85546875" style="21" customWidth="1"/>
    <col min="7682" max="7684" width="9.140625" style="21"/>
    <col min="7685" max="7685" width="11.42578125" style="21" customWidth="1"/>
    <col min="7686" max="7686" width="17.42578125" style="21" bestFit="1" customWidth="1"/>
    <col min="7687" max="7687" width="13" style="21" customWidth="1"/>
    <col min="7688" max="7688" width="13.42578125" style="21" customWidth="1"/>
    <col min="7689" max="7690" width="11.140625" style="21" bestFit="1" customWidth="1"/>
    <col min="7691" max="7936" width="9.140625" style="21"/>
    <col min="7937" max="7937" width="5.85546875" style="21" customWidth="1"/>
    <col min="7938" max="7940" width="9.140625" style="21"/>
    <col min="7941" max="7941" width="11.42578125" style="21" customWidth="1"/>
    <col min="7942" max="7942" width="17.42578125" style="21" bestFit="1" customWidth="1"/>
    <col min="7943" max="7943" width="13" style="21" customWidth="1"/>
    <col min="7944" max="7944" width="13.42578125" style="21" customWidth="1"/>
    <col min="7945" max="7946" width="11.140625" style="21" bestFit="1" customWidth="1"/>
    <col min="7947" max="8192" width="9.140625" style="21"/>
    <col min="8193" max="8193" width="5.85546875" style="21" customWidth="1"/>
    <col min="8194" max="8196" width="9.140625" style="21"/>
    <col min="8197" max="8197" width="11.42578125" style="21" customWidth="1"/>
    <col min="8198" max="8198" width="17.42578125" style="21" bestFit="1" customWidth="1"/>
    <col min="8199" max="8199" width="13" style="21" customWidth="1"/>
    <col min="8200" max="8200" width="13.42578125" style="21" customWidth="1"/>
    <col min="8201" max="8202" width="11.140625" style="21" bestFit="1" customWidth="1"/>
    <col min="8203" max="8448" width="9.140625" style="21"/>
    <col min="8449" max="8449" width="5.85546875" style="21" customWidth="1"/>
    <col min="8450" max="8452" width="9.140625" style="21"/>
    <col min="8453" max="8453" width="11.42578125" style="21" customWidth="1"/>
    <col min="8454" max="8454" width="17.42578125" style="21" bestFit="1" customWidth="1"/>
    <col min="8455" max="8455" width="13" style="21" customWidth="1"/>
    <col min="8456" max="8456" width="13.42578125" style="21" customWidth="1"/>
    <col min="8457" max="8458" width="11.140625" style="21" bestFit="1" customWidth="1"/>
    <col min="8459" max="8704" width="9.140625" style="21"/>
    <col min="8705" max="8705" width="5.85546875" style="21" customWidth="1"/>
    <col min="8706" max="8708" width="9.140625" style="21"/>
    <col min="8709" max="8709" width="11.42578125" style="21" customWidth="1"/>
    <col min="8710" max="8710" width="17.42578125" style="21" bestFit="1" customWidth="1"/>
    <col min="8711" max="8711" width="13" style="21" customWidth="1"/>
    <col min="8712" max="8712" width="13.42578125" style="21" customWidth="1"/>
    <col min="8713" max="8714" width="11.140625" style="21" bestFit="1" customWidth="1"/>
    <col min="8715" max="8960" width="9.140625" style="21"/>
    <col min="8961" max="8961" width="5.85546875" style="21" customWidth="1"/>
    <col min="8962" max="8964" width="9.140625" style="21"/>
    <col min="8965" max="8965" width="11.42578125" style="21" customWidth="1"/>
    <col min="8966" max="8966" width="17.42578125" style="21" bestFit="1" customWidth="1"/>
    <col min="8967" max="8967" width="13" style="21" customWidth="1"/>
    <col min="8968" max="8968" width="13.42578125" style="21" customWidth="1"/>
    <col min="8969" max="8970" width="11.140625" style="21" bestFit="1" customWidth="1"/>
    <col min="8971" max="9216" width="9.140625" style="21"/>
    <col min="9217" max="9217" width="5.85546875" style="21" customWidth="1"/>
    <col min="9218" max="9220" width="9.140625" style="21"/>
    <col min="9221" max="9221" width="11.42578125" style="21" customWidth="1"/>
    <col min="9222" max="9222" width="17.42578125" style="21" bestFit="1" customWidth="1"/>
    <col min="9223" max="9223" width="13" style="21" customWidth="1"/>
    <col min="9224" max="9224" width="13.42578125" style="21" customWidth="1"/>
    <col min="9225" max="9226" width="11.140625" style="21" bestFit="1" customWidth="1"/>
    <col min="9227" max="9472" width="9.140625" style="21"/>
    <col min="9473" max="9473" width="5.85546875" style="21" customWidth="1"/>
    <col min="9474" max="9476" width="9.140625" style="21"/>
    <col min="9477" max="9477" width="11.42578125" style="21" customWidth="1"/>
    <col min="9478" max="9478" width="17.42578125" style="21" bestFit="1" customWidth="1"/>
    <col min="9479" max="9479" width="13" style="21" customWidth="1"/>
    <col min="9480" max="9480" width="13.42578125" style="21" customWidth="1"/>
    <col min="9481" max="9482" width="11.140625" style="21" bestFit="1" customWidth="1"/>
    <col min="9483" max="9728" width="9.140625" style="21"/>
    <col min="9729" max="9729" width="5.85546875" style="21" customWidth="1"/>
    <col min="9730" max="9732" width="9.140625" style="21"/>
    <col min="9733" max="9733" width="11.42578125" style="21" customWidth="1"/>
    <col min="9734" max="9734" width="17.42578125" style="21" bestFit="1" customWidth="1"/>
    <col min="9735" max="9735" width="13" style="21" customWidth="1"/>
    <col min="9736" max="9736" width="13.42578125" style="21" customWidth="1"/>
    <col min="9737" max="9738" width="11.140625" style="21" bestFit="1" customWidth="1"/>
    <col min="9739" max="9984" width="9.140625" style="21"/>
    <col min="9985" max="9985" width="5.85546875" style="21" customWidth="1"/>
    <col min="9986" max="9988" width="9.140625" style="21"/>
    <col min="9989" max="9989" width="11.42578125" style="21" customWidth="1"/>
    <col min="9990" max="9990" width="17.42578125" style="21" bestFit="1" customWidth="1"/>
    <col min="9991" max="9991" width="13" style="21" customWidth="1"/>
    <col min="9992" max="9992" width="13.42578125" style="21" customWidth="1"/>
    <col min="9993" max="9994" width="11.140625" style="21" bestFit="1" customWidth="1"/>
    <col min="9995" max="10240" width="9.140625" style="21"/>
    <col min="10241" max="10241" width="5.85546875" style="21" customWidth="1"/>
    <col min="10242" max="10244" width="9.140625" style="21"/>
    <col min="10245" max="10245" width="11.42578125" style="21" customWidth="1"/>
    <col min="10246" max="10246" width="17.42578125" style="21" bestFit="1" customWidth="1"/>
    <col min="10247" max="10247" width="13" style="21" customWidth="1"/>
    <col min="10248" max="10248" width="13.42578125" style="21" customWidth="1"/>
    <col min="10249" max="10250" width="11.140625" style="21" bestFit="1" customWidth="1"/>
    <col min="10251" max="10496" width="9.140625" style="21"/>
    <col min="10497" max="10497" width="5.85546875" style="21" customWidth="1"/>
    <col min="10498" max="10500" width="9.140625" style="21"/>
    <col min="10501" max="10501" width="11.42578125" style="21" customWidth="1"/>
    <col min="10502" max="10502" width="17.42578125" style="21" bestFit="1" customWidth="1"/>
    <col min="10503" max="10503" width="13" style="21" customWidth="1"/>
    <col min="10504" max="10504" width="13.42578125" style="21" customWidth="1"/>
    <col min="10505" max="10506" width="11.140625" style="21" bestFit="1" customWidth="1"/>
    <col min="10507" max="10752" width="9.140625" style="21"/>
    <col min="10753" max="10753" width="5.85546875" style="21" customWidth="1"/>
    <col min="10754" max="10756" width="9.140625" style="21"/>
    <col min="10757" max="10757" width="11.42578125" style="21" customWidth="1"/>
    <col min="10758" max="10758" width="17.42578125" style="21" bestFit="1" customWidth="1"/>
    <col min="10759" max="10759" width="13" style="21" customWidth="1"/>
    <col min="10760" max="10760" width="13.42578125" style="21" customWidth="1"/>
    <col min="10761" max="10762" width="11.140625" style="21" bestFit="1" customWidth="1"/>
    <col min="10763" max="11008" width="9.140625" style="21"/>
    <col min="11009" max="11009" width="5.85546875" style="21" customWidth="1"/>
    <col min="11010" max="11012" width="9.140625" style="21"/>
    <col min="11013" max="11013" width="11.42578125" style="21" customWidth="1"/>
    <col min="11014" max="11014" width="17.42578125" style="21" bestFit="1" customWidth="1"/>
    <col min="11015" max="11015" width="13" style="21" customWidth="1"/>
    <col min="11016" max="11016" width="13.42578125" style="21" customWidth="1"/>
    <col min="11017" max="11018" width="11.140625" style="21" bestFit="1" customWidth="1"/>
    <col min="11019" max="11264" width="9.140625" style="21"/>
    <col min="11265" max="11265" width="5.85546875" style="21" customWidth="1"/>
    <col min="11266" max="11268" width="9.140625" style="21"/>
    <col min="11269" max="11269" width="11.42578125" style="21" customWidth="1"/>
    <col min="11270" max="11270" width="17.42578125" style="21" bestFit="1" customWidth="1"/>
    <col min="11271" max="11271" width="13" style="21" customWidth="1"/>
    <col min="11272" max="11272" width="13.42578125" style="21" customWidth="1"/>
    <col min="11273" max="11274" width="11.140625" style="21" bestFit="1" customWidth="1"/>
    <col min="11275" max="11520" width="9.140625" style="21"/>
    <col min="11521" max="11521" width="5.85546875" style="21" customWidth="1"/>
    <col min="11522" max="11524" width="9.140625" style="21"/>
    <col min="11525" max="11525" width="11.42578125" style="21" customWidth="1"/>
    <col min="11526" max="11526" width="17.42578125" style="21" bestFit="1" customWidth="1"/>
    <col min="11527" max="11527" width="13" style="21" customWidth="1"/>
    <col min="11528" max="11528" width="13.42578125" style="21" customWidth="1"/>
    <col min="11529" max="11530" width="11.140625" style="21" bestFit="1" customWidth="1"/>
    <col min="11531" max="11776" width="9.140625" style="21"/>
    <col min="11777" max="11777" width="5.85546875" style="21" customWidth="1"/>
    <col min="11778" max="11780" width="9.140625" style="21"/>
    <col min="11781" max="11781" width="11.42578125" style="21" customWidth="1"/>
    <col min="11782" max="11782" width="17.42578125" style="21" bestFit="1" customWidth="1"/>
    <col min="11783" max="11783" width="13" style="21" customWidth="1"/>
    <col min="11784" max="11784" width="13.42578125" style="21" customWidth="1"/>
    <col min="11785" max="11786" width="11.140625" style="21" bestFit="1" customWidth="1"/>
    <col min="11787" max="12032" width="9.140625" style="21"/>
    <col min="12033" max="12033" width="5.85546875" style="21" customWidth="1"/>
    <col min="12034" max="12036" width="9.140625" style="21"/>
    <col min="12037" max="12037" width="11.42578125" style="21" customWidth="1"/>
    <col min="12038" max="12038" width="17.42578125" style="21" bestFit="1" customWidth="1"/>
    <col min="12039" max="12039" width="13" style="21" customWidth="1"/>
    <col min="12040" max="12040" width="13.42578125" style="21" customWidth="1"/>
    <col min="12041" max="12042" width="11.140625" style="21" bestFit="1" customWidth="1"/>
    <col min="12043" max="12288" width="9.140625" style="21"/>
    <col min="12289" max="12289" width="5.85546875" style="21" customWidth="1"/>
    <col min="12290" max="12292" width="9.140625" style="21"/>
    <col min="12293" max="12293" width="11.42578125" style="21" customWidth="1"/>
    <col min="12294" max="12294" width="17.42578125" style="21" bestFit="1" customWidth="1"/>
    <col min="12295" max="12295" width="13" style="21" customWidth="1"/>
    <col min="12296" max="12296" width="13.42578125" style="21" customWidth="1"/>
    <col min="12297" max="12298" width="11.140625" style="21" bestFit="1" customWidth="1"/>
    <col min="12299" max="12544" width="9.140625" style="21"/>
    <col min="12545" max="12545" width="5.85546875" style="21" customWidth="1"/>
    <col min="12546" max="12548" width="9.140625" style="21"/>
    <col min="12549" max="12549" width="11.42578125" style="21" customWidth="1"/>
    <col min="12550" max="12550" width="17.42578125" style="21" bestFit="1" customWidth="1"/>
    <col min="12551" max="12551" width="13" style="21" customWidth="1"/>
    <col min="12552" max="12552" width="13.42578125" style="21" customWidth="1"/>
    <col min="12553" max="12554" width="11.140625" style="21" bestFit="1" customWidth="1"/>
    <col min="12555" max="12800" width="9.140625" style="21"/>
    <col min="12801" max="12801" width="5.85546875" style="21" customWidth="1"/>
    <col min="12802" max="12804" width="9.140625" style="21"/>
    <col min="12805" max="12805" width="11.42578125" style="21" customWidth="1"/>
    <col min="12806" max="12806" width="17.42578125" style="21" bestFit="1" customWidth="1"/>
    <col min="12807" max="12807" width="13" style="21" customWidth="1"/>
    <col min="12808" max="12808" width="13.42578125" style="21" customWidth="1"/>
    <col min="12809" max="12810" width="11.140625" style="21" bestFit="1" customWidth="1"/>
    <col min="12811" max="13056" width="9.140625" style="21"/>
    <col min="13057" max="13057" width="5.85546875" style="21" customWidth="1"/>
    <col min="13058" max="13060" width="9.140625" style="21"/>
    <col min="13061" max="13061" width="11.42578125" style="21" customWidth="1"/>
    <col min="13062" max="13062" width="17.42578125" style="21" bestFit="1" customWidth="1"/>
    <col min="13063" max="13063" width="13" style="21" customWidth="1"/>
    <col min="13064" max="13064" width="13.42578125" style="21" customWidth="1"/>
    <col min="13065" max="13066" width="11.140625" style="21" bestFit="1" customWidth="1"/>
    <col min="13067" max="13312" width="9.140625" style="21"/>
    <col min="13313" max="13313" width="5.85546875" style="21" customWidth="1"/>
    <col min="13314" max="13316" width="9.140625" style="21"/>
    <col min="13317" max="13317" width="11.42578125" style="21" customWidth="1"/>
    <col min="13318" max="13318" width="17.42578125" style="21" bestFit="1" customWidth="1"/>
    <col min="13319" max="13319" width="13" style="21" customWidth="1"/>
    <col min="13320" max="13320" width="13.42578125" style="21" customWidth="1"/>
    <col min="13321" max="13322" width="11.140625" style="21" bestFit="1" customWidth="1"/>
    <col min="13323" max="13568" width="9.140625" style="21"/>
    <col min="13569" max="13569" width="5.85546875" style="21" customWidth="1"/>
    <col min="13570" max="13572" width="9.140625" style="21"/>
    <col min="13573" max="13573" width="11.42578125" style="21" customWidth="1"/>
    <col min="13574" max="13574" width="17.42578125" style="21" bestFit="1" customWidth="1"/>
    <col min="13575" max="13575" width="13" style="21" customWidth="1"/>
    <col min="13576" max="13576" width="13.42578125" style="21" customWidth="1"/>
    <col min="13577" max="13578" width="11.140625" style="21" bestFit="1" customWidth="1"/>
    <col min="13579" max="13824" width="9.140625" style="21"/>
    <col min="13825" max="13825" width="5.85546875" style="21" customWidth="1"/>
    <col min="13826" max="13828" width="9.140625" style="21"/>
    <col min="13829" max="13829" width="11.42578125" style="21" customWidth="1"/>
    <col min="13830" max="13830" width="17.42578125" style="21" bestFit="1" customWidth="1"/>
    <col min="13831" max="13831" width="13" style="21" customWidth="1"/>
    <col min="13832" max="13832" width="13.42578125" style="21" customWidth="1"/>
    <col min="13833" max="13834" width="11.140625" style="21" bestFit="1" customWidth="1"/>
    <col min="13835" max="14080" width="9.140625" style="21"/>
    <col min="14081" max="14081" width="5.85546875" style="21" customWidth="1"/>
    <col min="14082" max="14084" width="9.140625" style="21"/>
    <col min="14085" max="14085" width="11.42578125" style="21" customWidth="1"/>
    <col min="14086" max="14086" width="17.42578125" style="21" bestFit="1" customWidth="1"/>
    <col min="14087" max="14087" width="13" style="21" customWidth="1"/>
    <col min="14088" max="14088" width="13.42578125" style="21" customWidth="1"/>
    <col min="14089" max="14090" width="11.140625" style="21" bestFit="1" customWidth="1"/>
    <col min="14091" max="14336" width="9.140625" style="21"/>
    <col min="14337" max="14337" width="5.85546875" style="21" customWidth="1"/>
    <col min="14338" max="14340" width="9.140625" style="21"/>
    <col min="14341" max="14341" width="11.42578125" style="21" customWidth="1"/>
    <col min="14342" max="14342" width="17.42578125" style="21" bestFit="1" customWidth="1"/>
    <col min="14343" max="14343" width="13" style="21" customWidth="1"/>
    <col min="14344" max="14344" width="13.42578125" style="21" customWidth="1"/>
    <col min="14345" max="14346" width="11.140625" style="21" bestFit="1" customWidth="1"/>
    <col min="14347" max="14592" width="9.140625" style="21"/>
    <col min="14593" max="14593" width="5.85546875" style="21" customWidth="1"/>
    <col min="14594" max="14596" width="9.140625" style="21"/>
    <col min="14597" max="14597" width="11.42578125" style="21" customWidth="1"/>
    <col min="14598" max="14598" width="17.42578125" style="21" bestFit="1" customWidth="1"/>
    <col min="14599" max="14599" width="13" style="21" customWidth="1"/>
    <col min="14600" max="14600" width="13.42578125" style="21" customWidth="1"/>
    <col min="14601" max="14602" width="11.140625" style="21" bestFit="1" customWidth="1"/>
    <col min="14603" max="14848" width="9.140625" style="21"/>
    <col min="14849" max="14849" width="5.85546875" style="21" customWidth="1"/>
    <col min="14850" max="14852" width="9.140625" style="21"/>
    <col min="14853" max="14853" width="11.42578125" style="21" customWidth="1"/>
    <col min="14854" max="14854" width="17.42578125" style="21" bestFit="1" customWidth="1"/>
    <col min="14855" max="14855" width="13" style="21" customWidth="1"/>
    <col min="14856" max="14856" width="13.42578125" style="21" customWidth="1"/>
    <col min="14857" max="14858" width="11.140625" style="21" bestFit="1" customWidth="1"/>
    <col min="14859" max="15104" width="9.140625" style="21"/>
    <col min="15105" max="15105" width="5.85546875" style="21" customWidth="1"/>
    <col min="15106" max="15108" width="9.140625" style="21"/>
    <col min="15109" max="15109" width="11.42578125" style="21" customWidth="1"/>
    <col min="15110" max="15110" width="17.42578125" style="21" bestFit="1" customWidth="1"/>
    <col min="15111" max="15111" width="13" style="21" customWidth="1"/>
    <col min="15112" max="15112" width="13.42578125" style="21" customWidth="1"/>
    <col min="15113" max="15114" width="11.140625" style="21" bestFit="1" customWidth="1"/>
    <col min="15115" max="15360" width="9.140625" style="21"/>
    <col min="15361" max="15361" width="5.85546875" style="21" customWidth="1"/>
    <col min="15362" max="15364" width="9.140625" style="21"/>
    <col min="15365" max="15365" width="11.42578125" style="21" customWidth="1"/>
    <col min="15366" max="15366" width="17.42578125" style="21" bestFit="1" customWidth="1"/>
    <col min="15367" max="15367" width="13" style="21" customWidth="1"/>
    <col min="15368" max="15368" width="13.42578125" style="21" customWidth="1"/>
    <col min="15369" max="15370" width="11.140625" style="21" bestFit="1" customWidth="1"/>
    <col min="15371" max="15616" width="9.140625" style="21"/>
    <col min="15617" max="15617" width="5.85546875" style="21" customWidth="1"/>
    <col min="15618" max="15620" width="9.140625" style="21"/>
    <col min="15621" max="15621" width="11.42578125" style="21" customWidth="1"/>
    <col min="15622" max="15622" width="17.42578125" style="21" bestFit="1" customWidth="1"/>
    <col min="15623" max="15623" width="13" style="21" customWidth="1"/>
    <col min="15624" max="15624" width="13.42578125" style="21" customWidth="1"/>
    <col min="15625" max="15626" width="11.140625" style="21" bestFit="1" customWidth="1"/>
    <col min="15627" max="15872" width="9.140625" style="21"/>
    <col min="15873" max="15873" width="5.85546875" style="21" customWidth="1"/>
    <col min="15874" max="15876" width="9.140625" style="21"/>
    <col min="15877" max="15877" width="11.42578125" style="21" customWidth="1"/>
    <col min="15878" max="15878" width="17.42578125" style="21" bestFit="1" customWidth="1"/>
    <col min="15879" max="15879" width="13" style="21" customWidth="1"/>
    <col min="15880" max="15880" width="13.42578125" style="21" customWidth="1"/>
    <col min="15881" max="15882" width="11.140625" style="21" bestFit="1" customWidth="1"/>
    <col min="15883" max="16128" width="9.140625" style="21"/>
    <col min="16129" max="16129" width="5.85546875" style="21" customWidth="1"/>
    <col min="16130" max="16132" width="9.140625" style="21"/>
    <col min="16133" max="16133" width="11.42578125" style="21" customWidth="1"/>
    <col min="16134" max="16134" width="17.42578125" style="21" bestFit="1" customWidth="1"/>
    <col min="16135" max="16135" width="13" style="21" customWidth="1"/>
    <col min="16136" max="16136" width="13.42578125" style="21" customWidth="1"/>
    <col min="16137" max="16138" width="11.140625" style="21" bestFit="1" customWidth="1"/>
    <col min="16139" max="16384" width="9.140625" style="21"/>
  </cols>
  <sheetData>
    <row r="1" spans="1:10" ht="22.5" customHeight="1" thickBot="1" x14ac:dyDescent="0.3">
      <c r="A1" s="575" t="s">
        <v>0</v>
      </c>
      <c r="B1" s="576"/>
      <c r="C1" s="576"/>
      <c r="D1" s="576"/>
      <c r="E1" s="576"/>
      <c r="F1" s="576"/>
      <c r="G1" s="576"/>
      <c r="H1" s="576"/>
      <c r="I1" s="576"/>
      <c r="J1" s="577"/>
    </row>
    <row r="2" spans="1:10" ht="15" customHeight="1" x14ac:dyDescent="0.25">
      <c r="A2" s="578" t="s">
        <v>194</v>
      </c>
      <c r="B2" s="579"/>
      <c r="C2" s="579"/>
      <c r="D2" s="579"/>
      <c r="E2" s="579"/>
      <c r="F2" s="579"/>
      <c r="G2" s="579"/>
      <c r="H2" s="579"/>
      <c r="I2" s="579"/>
      <c r="J2" s="580"/>
    </row>
    <row r="3" spans="1:10" ht="15.75" customHeight="1" thickBot="1" x14ac:dyDescent="0.3">
      <c r="A3" s="581" t="s">
        <v>57</v>
      </c>
      <c r="B3" s="582"/>
      <c r="C3" s="582"/>
      <c r="D3" s="582"/>
      <c r="E3" s="582"/>
      <c r="F3" s="582"/>
      <c r="G3" s="582"/>
      <c r="H3" s="582"/>
      <c r="I3" s="582"/>
      <c r="J3" s="583"/>
    </row>
    <row r="4" spans="1:10" s="1" customFormat="1" ht="15" x14ac:dyDescent="0.25">
      <c r="A4" s="265" t="s">
        <v>58</v>
      </c>
      <c r="B4" s="584" t="s">
        <v>13</v>
      </c>
      <c r="C4" s="585"/>
      <c r="D4" s="585"/>
      <c r="E4" s="585"/>
      <c r="F4" s="585"/>
      <c r="G4" s="585"/>
      <c r="H4" s="585"/>
      <c r="I4" s="585"/>
      <c r="J4" s="586"/>
    </row>
    <row r="5" spans="1:10" x14ac:dyDescent="0.25">
      <c r="A5" s="23" t="s">
        <v>14</v>
      </c>
      <c r="B5" s="552" t="s">
        <v>60</v>
      </c>
      <c r="C5" s="550"/>
      <c r="D5" s="550"/>
      <c r="E5" s="550"/>
      <c r="F5" s="335" t="s">
        <v>59</v>
      </c>
    </row>
    <row r="6" spans="1:10" x14ac:dyDescent="0.25">
      <c r="B6" s="552" t="s">
        <v>201</v>
      </c>
      <c r="C6" s="550"/>
      <c r="D6" s="550"/>
      <c r="E6" s="550"/>
      <c r="F6" s="336">
        <v>478.29</v>
      </c>
    </row>
    <row r="7" spans="1:10" ht="15.75" customHeight="1" x14ac:dyDescent="0.25">
      <c r="D7" s="559" t="s">
        <v>61</v>
      </c>
      <c r="E7" s="558"/>
      <c r="F7" s="337">
        <f>SUM(F6)</f>
        <v>478.29</v>
      </c>
    </row>
    <row r="9" spans="1:10" x14ac:dyDescent="0.25">
      <c r="A9" s="23" t="s">
        <v>16</v>
      </c>
      <c r="B9" s="552" t="s">
        <v>62</v>
      </c>
      <c r="C9" s="550"/>
      <c r="D9" s="550"/>
      <c r="E9" s="550"/>
      <c r="F9" s="335" t="s">
        <v>63</v>
      </c>
      <c r="G9" s="335" t="s">
        <v>64</v>
      </c>
      <c r="H9" s="335" t="s">
        <v>59</v>
      </c>
    </row>
    <row r="10" spans="1:10" ht="15" x14ac:dyDescent="0.25">
      <c r="F10" s="26">
        <v>3</v>
      </c>
      <c r="G10" s="26">
        <v>2</v>
      </c>
      <c r="H10" s="338">
        <f>F10*G10</f>
        <v>6</v>
      </c>
    </row>
    <row r="12" spans="1:10" x14ac:dyDescent="0.25">
      <c r="A12" s="23" t="s">
        <v>18</v>
      </c>
      <c r="B12" s="552" t="s">
        <v>65</v>
      </c>
      <c r="C12" s="550"/>
      <c r="D12" s="550"/>
      <c r="E12" s="550"/>
      <c r="F12" s="335" t="s">
        <v>63</v>
      </c>
      <c r="G12" s="335" t="s">
        <v>64</v>
      </c>
      <c r="H12" s="335" t="s">
        <v>59</v>
      </c>
    </row>
    <row r="13" spans="1:10" ht="15" x14ac:dyDescent="0.25">
      <c r="F13" s="26">
        <v>3.5</v>
      </c>
      <c r="G13" s="26">
        <f>H13/F13</f>
        <v>3.1142857142857143</v>
      </c>
      <c r="H13" s="338">
        <v>10.9</v>
      </c>
    </row>
    <row r="15" spans="1:10" x14ac:dyDescent="0.25">
      <c r="A15" s="23" t="s">
        <v>20</v>
      </c>
      <c r="B15" s="552" t="s">
        <v>66</v>
      </c>
      <c r="C15" s="550"/>
      <c r="D15" s="550"/>
      <c r="E15" s="550"/>
      <c r="F15" s="335" t="s">
        <v>63</v>
      </c>
      <c r="G15" s="335" t="s">
        <v>64</v>
      </c>
      <c r="H15" s="335" t="s">
        <v>59</v>
      </c>
    </row>
    <row r="16" spans="1:10" ht="15" x14ac:dyDescent="0.25">
      <c r="F16" s="26">
        <v>3.5</v>
      </c>
      <c r="G16" s="26">
        <f>H16/F16</f>
        <v>3.1142857142857143</v>
      </c>
      <c r="H16" s="338">
        <v>10.9</v>
      </c>
    </row>
    <row r="18" spans="1:11" x14ac:dyDescent="0.25">
      <c r="A18" s="23" t="s">
        <v>22</v>
      </c>
      <c r="B18" s="552" t="s">
        <v>737</v>
      </c>
      <c r="C18" s="550"/>
      <c r="D18" s="550"/>
      <c r="E18" s="550"/>
      <c r="F18" s="335" t="s">
        <v>177</v>
      </c>
    </row>
    <row r="19" spans="1:11" ht="15" x14ac:dyDescent="0.25">
      <c r="F19" s="338">
        <v>1</v>
      </c>
    </row>
    <row r="20" spans="1:11" ht="15" x14ac:dyDescent="0.25">
      <c r="F20" s="338"/>
    </row>
    <row r="21" spans="1:11" ht="30" customHeight="1" x14ac:dyDescent="0.25">
      <c r="A21" s="221" t="s">
        <v>24</v>
      </c>
      <c r="B21" s="547" t="s">
        <v>738</v>
      </c>
      <c r="C21" s="547"/>
      <c r="D21" s="547"/>
      <c r="E21" s="547"/>
      <c r="F21" s="335" t="s">
        <v>177</v>
      </c>
    </row>
    <row r="22" spans="1:11" ht="15.75" thickBot="1" x14ac:dyDescent="0.3">
      <c r="B22" s="339"/>
      <c r="C22" s="339"/>
      <c r="D22" s="339"/>
      <c r="E22" s="339"/>
      <c r="F22" s="338">
        <v>1</v>
      </c>
    </row>
    <row r="23" spans="1:11" s="1" customFormat="1" ht="16.5" thickBot="1" x14ac:dyDescent="0.3">
      <c r="A23" s="340" t="s">
        <v>28</v>
      </c>
      <c r="B23" s="590" t="s">
        <v>778</v>
      </c>
      <c r="C23" s="591"/>
      <c r="D23" s="591"/>
      <c r="E23" s="591"/>
      <c r="F23" s="591"/>
      <c r="G23" s="591"/>
      <c r="H23" s="591"/>
      <c r="I23" s="591"/>
      <c r="J23" s="592"/>
    </row>
    <row r="24" spans="1:11" s="1" customFormat="1" ht="15.75" x14ac:dyDescent="0.25">
      <c r="A24" s="341" t="s">
        <v>29</v>
      </c>
      <c r="B24" s="587" t="s">
        <v>30</v>
      </c>
      <c r="C24" s="588"/>
      <c r="D24" s="588"/>
      <c r="E24" s="588"/>
      <c r="F24" s="588"/>
      <c r="G24" s="588"/>
      <c r="H24" s="588"/>
      <c r="I24" s="588"/>
      <c r="J24" s="589"/>
    </row>
    <row r="25" spans="1:11" x14ac:dyDescent="0.25">
      <c r="A25" s="23" t="s">
        <v>801</v>
      </c>
      <c r="B25" s="569" t="s">
        <v>1235</v>
      </c>
      <c r="C25" s="569"/>
      <c r="D25" s="569"/>
      <c r="E25" s="569"/>
      <c r="F25" s="335" t="s">
        <v>162</v>
      </c>
      <c r="G25" s="335"/>
      <c r="H25" s="335"/>
      <c r="I25" s="335"/>
    </row>
    <row r="26" spans="1:11" s="1" customFormat="1" ht="15" customHeight="1" x14ac:dyDescent="0.25">
      <c r="A26" s="23"/>
      <c r="B26" s="552" t="s">
        <v>1158</v>
      </c>
      <c r="C26" s="552"/>
      <c r="D26" s="552"/>
      <c r="E26" s="552"/>
      <c r="F26" s="342">
        <v>206.43</v>
      </c>
      <c r="G26" s="343"/>
      <c r="H26" s="335"/>
      <c r="I26" s="335"/>
      <c r="J26" s="22"/>
      <c r="K26" s="3"/>
    </row>
    <row r="27" spans="1:11" ht="15" x14ac:dyDescent="0.25">
      <c r="E27" s="344" t="s">
        <v>745</v>
      </c>
      <c r="F27" s="345">
        <f>SUM(F26)</f>
        <v>206.43</v>
      </c>
      <c r="G27" s="346"/>
      <c r="H27" s="346"/>
      <c r="I27" s="26"/>
    </row>
    <row r="28" spans="1:11" ht="15" x14ac:dyDescent="0.25">
      <c r="F28" s="347"/>
      <c r="G28" s="348"/>
      <c r="H28" s="348"/>
      <c r="I28" s="338"/>
    </row>
    <row r="29" spans="1:11" ht="15" x14ac:dyDescent="0.25">
      <c r="F29" s="338"/>
    </row>
    <row r="30" spans="1:11" x14ac:dyDescent="0.25">
      <c r="A30" s="23" t="s">
        <v>802</v>
      </c>
      <c r="B30" s="552" t="s">
        <v>1265</v>
      </c>
      <c r="C30" s="550"/>
      <c r="D30" s="550"/>
      <c r="E30" s="550"/>
      <c r="F30" s="335" t="s">
        <v>162</v>
      </c>
      <c r="G30" s="335"/>
      <c r="H30" s="335"/>
      <c r="I30" s="335"/>
    </row>
    <row r="31" spans="1:11" s="1" customFormat="1" ht="15" customHeight="1" x14ac:dyDescent="0.25">
      <c r="A31" s="23"/>
      <c r="B31" s="552" t="s">
        <v>1158</v>
      </c>
      <c r="C31" s="552"/>
      <c r="D31" s="552"/>
      <c r="E31" s="552"/>
      <c r="F31" s="342">
        <v>134.02000000000001</v>
      </c>
      <c r="G31" s="343"/>
      <c r="H31" s="335"/>
      <c r="I31" s="335"/>
      <c r="J31" s="22"/>
      <c r="K31" s="3"/>
    </row>
    <row r="32" spans="1:11" ht="15" x14ac:dyDescent="0.25">
      <c r="E32" s="344" t="s">
        <v>745</v>
      </c>
      <c r="F32" s="345">
        <f>SUM(F31)</f>
        <v>134.02000000000001</v>
      </c>
      <c r="G32" s="346"/>
      <c r="H32" s="346"/>
      <c r="I32" s="26"/>
    </row>
    <row r="33" spans="1:10" x14ac:dyDescent="0.25">
      <c r="B33" s="1"/>
      <c r="C33" s="1"/>
      <c r="D33" s="1"/>
      <c r="E33" s="1"/>
      <c r="F33" s="1"/>
      <c r="G33" s="26"/>
      <c r="H33" s="26"/>
      <c r="I33" s="26"/>
    </row>
    <row r="34" spans="1:10" ht="15" x14ac:dyDescent="0.25">
      <c r="F34" s="559"/>
      <c r="G34" s="558"/>
      <c r="H34" s="558"/>
      <c r="I34" s="338"/>
    </row>
    <row r="35" spans="1:10" ht="15" x14ac:dyDescent="0.25">
      <c r="F35" s="349"/>
      <c r="G35" s="344"/>
      <c r="H35" s="344"/>
      <c r="I35" s="338"/>
    </row>
    <row r="36" spans="1:10" x14ac:dyDescent="0.25">
      <c r="A36" s="23" t="s">
        <v>803</v>
      </c>
      <c r="B36" s="552" t="s">
        <v>1236</v>
      </c>
      <c r="C36" s="550"/>
      <c r="D36" s="550"/>
      <c r="E36" s="550"/>
      <c r="F36" s="335"/>
      <c r="G36" s="335"/>
      <c r="H36" s="335"/>
      <c r="I36" s="335"/>
      <c r="J36" s="24"/>
    </row>
    <row r="37" spans="1:10" x14ac:dyDescent="0.25">
      <c r="B37" s="542" t="s">
        <v>138</v>
      </c>
      <c r="C37" s="549"/>
      <c r="D37" s="549"/>
      <c r="E37" s="549"/>
      <c r="F37" s="335" t="s">
        <v>63</v>
      </c>
      <c r="G37" s="335" t="s">
        <v>64</v>
      </c>
      <c r="H37" s="335" t="s">
        <v>67</v>
      </c>
      <c r="I37" s="335" t="s">
        <v>162</v>
      </c>
    </row>
    <row r="38" spans="1:10" x14ac:dyDescent="0.25">
      <c r="B38" s="542" t="s">
        <v>289</v>
      </c>
      <c r="C38" s="549"/>
      <c r="D38" s="549"/>
      <c r="E38" s="549"/>
      <c r="F38" s="26">
        <v>4</v>
      </c>
      <c r="G38" s="26">
        <v>1.85</v>
      </c>
      <c r="H38" s="26">
        <v>0.5</v>
      </c>
      <c r="I38" s="26">
        <f t="shared" ref="I38:I39" si="0">F38*G38*H38</f>
        <v>3.7</v>
      </c>
    </row>
    <row r="39" spans="1:10" x14ac:dyDescent="0.25">
      <c r="B39" s="542" t="s">
        <v>290</v>
      </c>
      <c r="C39" s="549"/>
      <c r="D39" s="549"/>
      <c r="E39" s="549"/>
      <c r="F39" s="26">
        <v>4</v>
      </c>
      <c r="G39" s="26">
        <v>2.4500000000000002</v>
      </c>
      <c r="H39" s="26">
        <v>0.5</v>
      </c>
      <c r="I39" s="26">
        <f t="shared" si="0"/>
        <v>4.9000000000000004</v>
      </c>
    </row>
    <row r="40" spans="1:10" x14ac:dyDescent="0.25">
      <c r="B40" s="542" t="s">
        <v>287</v>
      </c>
      <c r="C40" s="549"/>
      <c r="D40" s="549"/>
      <c r="E40" s="549"/>
      <c r="F40" s="26">
        <v>12.1</v>
      </c>
      <c r="G40" s="26">
        <v>10.7</v>
      </c>
      <c r="H40" s="26">
        <v>0.5</v>
      </c>
      <c r="I40" s="26">
        <f>F40*G40*H40</f>
        <v>64.734999999999999</v>
      </c>
    </row>
    <row r="41" spans="1:10" x14ac:dyDescent="0.25">
      <c r="B41" s="542" t="s">
        <v>288</v>
      </c>
      <c r="C41" s="549"/>
      <c r="D41" s="549"/>
      <c r="E41" s="549"/>
      <c r="F41" s="26">
        <v>6.8</v>
      </c>
      <c r="G41" s="26">
        <v>3.8</v>
      </c>
      <c r="H41" s="26">
        <v>0.5</v>
      </c>
      <c r="I41" s="26">
        <f t="shared" ref="I41:I53" si="1">F41*G41*H41</f>
        <v>12.92</v>
      </c>
    </row>
    <row r="42" spans="1:10" x14ac:dyDescent="0.25">
      <c r="B42" s="542" t="s">
        <v>139</v>
      </c>
      <c r="C42" s="549"/>
      <c r="D42" s="549"/>
      <c r="E42" s="549"/>
      <c r="F42" s="26">
        <v>5.7</v>
      </c>
      <c r="G42" s="26">
        <v>4</v>
      </c>
      <c r="H42" s="26">
        <v>0.5</v>
      </c>
      <c r="I42" s="26">
        <f t="shared" si="1"/>
        <v>11.4</v>
      </c>
    </row>
    <row r="43" spans="1:10" x14ac:dyDescent="0.25">
      <c r="B43" s="542" t="s">
        <v>292</v>
      </c>
      <c r="C43" s="549"/>
      <c r="D43" s="549"/>
      <c r="E43" s="549"/>
      <c r="F43" s="26">
        <v>19.600000000000001</v>
      </c>
      <c r="G43" s="26">
        <v>1.5</v>
      </c>
      <c r="H43" s="26">
        <v>0.5</v>
      </c>
      <c r="I43" s="26">
        <f t="shared" si="1"/>
        <v>14.700000000000001</v>
      </c>
    </row>
    <row r="44" spans="1:10" x14ac:dyDescent="0.25">
      <c r="B44" s="542" t="s">
        <v>293</v>
      </c>
      <c r="C44" s="549"/>
      <c r="D44" s="549"/>
      <c r="E44" s="549"/>
      <c r="F44" s="26">
        <v>3.55</v>
      </c>
      <c r="G44" s="26">
        <v>2.1</v>
      </c>
      <c r="H44" s="26">
        <v>0.5</v>
      </c>
      <c r="I44" s="26">
        <f t="shared" si="1"/>
        <v>3.7275</v>
      </c>
    </row>
    <row r="45" spans="1:10" x14ac:dyDescent="0.25">
      <c r="B45" s="542" t="s">
        <v>127</v>
      </c>
      <c r="C45" s="549"/>
      <c r="D45" s="549"/>
      <c r="E45" s="549"/>
      <c r="F45" s="26">
        <v>2.1</v>
      </c>
      <c r="G45" s="26">
        <v>2</v>
      </c>
      <c r="H45" s="26">
        <v>0.5</v>
      </c>
      <c r="I45" s="26">
        <f t="shared" si="1"/>
        <v>2.1</v>
      </c>
    </row>
    <row r="46" spans="1:10" x14ac:dyDescent="0.25">
      <c r="B46" s="542" t="s">
        <v>128</v>
      </c>
      <c r="C46" s="549"/>
      <c r="D46" s="549"/>
      <c r="E46" s="549"/>
      <c r="F46" s="26">
        <v>2.1</v>
      </c>
      <c r="G46" s="26">
        <v>2</v>
      </c>
      <c r="H46" s="26">
        <v>0.5</v>
      </c>
      <c r="I46" s="26">
        <f t="shared" si="1"/>
        <v>2.1</v>
      </c>
    </row>
    <row r="47" spans="1:10" x14ac:dyDescent="0.25">
      <c r="B47" s="542" t="s">
        <v>294</v>
      </c>
      <c r="C47" s="549"/>
      <c r="D47" s="549"/>
      <c r="E47" s="549"/>
      <c r="F47" s="26">
        <v>3.6</v>
      </c>
      <c r="G47" s="26">
        <v>3.85</v>
      </c>
      <c r="H47" s="26">
        <v>0.5</v>
      </c>
      <c r="I47" s="26">
        <f t="shared" si="1"/>
        <v>6.9300000000000006</v>
      </c>
    </row>
    <row r="48" spans="1:10" x14ac:dyDescent="0.25">
      <c r="B48" s="549" t="s">
        <v>295</v>
      </c>
      <c r="C48" s="549"/>
      <c r="D48" s="549"/>
      <c r="E48" s="549"/>
      <c r="F48" s="342">
        <v>3.6</v>
      </c>
      <c r="G48" s="342">
        <v>3.85</v>
      </c>
      <c r="H48" s="26">
        <v>0.5</v>
      </c>
      <c r="I48" s="26">
        <f t="shared" si="1"/>
        <v>6.9300000000000006</v>
      </c>
    </row>
    <row r="49" spans="1:11" ht="15" x14ac:dyDescent="0.25">
      <c r="B49" s="542" t="s">
        <v>296</v>
      </c>
      <c r="C49" s="549"/>
      <c r="D49" s="549"/>
      <c r="E49" s="549"/>
      <c r="F49" s="26">
        <v>2.9</v>
      </c>
      <c r="G49" s="26">
        <v>0.8</v>
      </c>
      <c r="H49" s="26">
        <v>0.5</v>
      </c>
      <c r="I49" s="26">
        <f t="shared" si="1"/>
        <v>1.1599999999999999</v>
      </c>
      <c r="J49" s="266"/>
    </row>
    <row r="50" spans="1:11" ht="15" x14ac:dyDescent="0.25">
      <c r="B50" s="542" t="s">
        <v>321</v>
      </c>
      <c r="C50" s="542"/>
      <c r="D50" s="542"/>
      <c r="E50" s="542"/>
      <c r="F50" s="26">
        <v>3.2</v>
      </c>
      <c r="G50" s="26">
        <v>2.9</v>
      </c>
      <c r="H50" s="26">
        <v>0.5</v>
      </c>
      <c r="I50" s="26">
        <f t="shared" si="1"/>
        <v>4.6399999999999997</v>
      </c>
      <c r="J50" s="266"/>
    </row>
    <row r="51" spans="1:11" x14ac:dyDescent="0.25">
      <c r="B51" s="542" t="s">
        <v>297</v>
      </c>
      <c r="C51" s="549"/>
      <c r="D51" s="549"/>
      <c r="E51" s="549"/>
      <c r="F51" s="26">
        <v>0.8</v>
      </c>
      <c r="G51" s="26">
        <v>1</v>
      </c>
      <c r="H51" s="26">
        <v>0.5</v>
      </c>
      <c r="I51" s="26">
        <f t="shared" si="1"/>
        <v>0.4</v>
      </c>
    </row>
    <row r="52" spans="1:11" x14ac:dyDescent="0.25">
      <c r="B52" s="542" t="s">
        <v>299</v>
      </c>
      <c r="C52" s="549"/>
      <c r="D52" s="549"/>
      <c r="E52" s="549"/>
      <c r="F52" s="26">
        <v>9.1</v>
      </c>
      <c r="G52" s="26">
        <v>3.2</v>
      </c>
      <c r="H52" s="26">
        <v>0.5</v>
      </c>
      <c r="I52" s="26">
        <f t="shared" si="1"/>
        <v>14.56</v>
      </c>
    </row>
    <row r="53" spans="1:11" x14ac:dyDescent="0.25">
      <c r="B53" s="542" t="s">
        <v>300</v>
      </c>
      <c r="C53" s="549"/>
      <c r="D53" s="549"/>
      <c r="E53" s="549"/>
      <c r="F53" s="26">
        <v>0.8</v>
      </c>
      <c r="G53" s="26">
        <v>7.95</v>
      </c>
      <c r="H53" s="26">
        <v>0.5</v>
      </c>
      <c r="I53" s="26">
        <f t="shared" si="1"/>
        <v>3.18</v>
      </c>
    </row>
    <row r="54" spans="1:11" ht="15" x14ac:dyDescent="0.25">
      <c r="G54" s="1"/>
      <c r="H54" s="349" t="s">
        <v>745</v>
      </c>
      <c r="I54" s="338">
        <f>SUM(I38:I53)</f>
        <v>158.08250000000001</v>
      </c>
      <c r="J54" s="334"/>
    </row>
    <row r="55" spans="1:11" ht="15" x14ac:dyDescent="0.25">
      <c r="G55" s="1"/>
      <c r="H55" s="349"/>
      <c r="I55" s="338"/>
      <c r="J55" s="334"/>
    </row>
    <row r="56" spans="1:11" ht="15" x14ac:dyDescent="0.25">
      <c r="A56" s="20" t="s">
        <v>33</v>
      </c>
      <c r="B56" s="544" t="s">
        <v>34</v>
      </c>
      <c r="C56" s="545"/>
      <c r="D56" s="545"/>
      <c r="E56" s="545"/>
      <c r="F56" s="545"/>
      <c r="G56" s="545"/>
      <c r="H56" s="545"/>
      <c r="I56" s="545"/>
      <c r="J56" s="546"/>
    </row>
    <row r="57" spans="1:11" x14ac:dyDescent="0.25">
      <c r="A57" s="23" t="s">
        <v>804</v>
      </c>
      <c r="B57" s="569" t="s">
        <v>1159</v>
      </c>
      <c r="C57" s="569"/>
      <c r="D57" s="569"/>
      <c r="E57" s="569"/>
      <c r="F57" s="335" t="s">
        <v>162</v>
      </c>
      <c r="G57" s="335"/>
      <c r="H57" s="335"/>
      <c r="I57" s="335"/>
    </row>
    <row r="58" spans="1:11" s="1" customFormat="1" ht="15" customHeight="1" x14ac:dyDescent="0.25">
      <c r="A58" s="23"/>
      <c r="B58" s="552" t="s">
        <v>1160</v>
      </c>
      <c r="C58" s="552"/>
      <c r="D58" s="552"/>
      <c r="E58" s="552"/>
      <c r="F58" s="342">
        <v>19</v>
      </c>
      <c r="G58" s="343"/>
      <c r="H58" s="335"/>
      <c r="I58" s="335"/>
      <c r="J58" s="22"/>
      <c r="K58" s="3"/>
    </row>
    <row r="59" spans="1:11" ht="15" x14ac:dyDescent="0.25">
      <c r="E59" s="344" t="s">
        <v>745</v>
      </c>
      <c r="F59" s="345">
        <f>SUM(F58)</f>
        <v>19</v>
      </c>
      <c r="G59" s="346"/>
      <c r="H59" s="346"/>
      <c r="I59" s="26"/>
    </row>
    <row r="60" spans="1:11" x14ac:dyDescent="0.25">
      <c r="A60" s="23"/>
      <c r="B60" s="1"/>
      <c r="C60" s="1"/>
      <c r="D60" s="1"/>
      <c r="E60" s="1"/>
      <c r="F60" s="1"/>
      <c r="G60" s="335"/>
      <c r="H60" s="335"/>
      <c r="I60" s="335"/>
    </row>
    <row r="61" spans="1:11" ht="27.75" customHeight="1" x14ac:dyDescent="0.25">
      <c r="A61" s="221" t="s">
        <v>805</v>
      </c>
      <c r="B61" s="547" t="s">
        <v>164</v>
      </c>
      <c r="C61" s="547"/>
      <c r="D61" s="547"/>
      <c r="E61" s="547"/>
      <c r="F61" s="336" t="s">
        <v>36</v>
      </c>
      <c r="G61" s="27"/>
    </row>
    <row r="62" spans="1:11" s="1" customFormat="1" ht="15" customHeight="1" x14ac:dyDescent="0.25">
      <c r="A62" s="23"/>
      <c r="B62" s="552" t="s">
        <v>1160</v>
      </c>
      <c r="C62" s="552"/>
      <c r="D62" s="552"/>
      <c r="E62" s="552"/>
      <c r="F62" s="350">
        <v>1906</v>
      </c>
      <c r="G62" s="343"/>
      <c r="H62" s="335"/>
      <c r="I62" s="335"/>
      <c r="J62" s="22"/>
      <c r="K62" s="3"/>
    </row>
    <row r="63" spans="1:11" ht="15" x14ac:dyDescent="0.25">
      <c r="E63" s="344" t="s">
        <v>746</v>
      </c>
      <c r="F63" s="351">
        <f>SUM(F62)</f>
        <v>1906</v>
      </c>
      <c r="G63" s="346"/>
      <c r="H63" s="346"/>
      <c r="I63" s="26"/>
    </row>
    <row r="64" spans="1:11" ht="15" x14ac:dyDescent="0.25">
      <c r="B64" s="542"/>
      <c r="C64" s="549"/>
      <c r="D64" s="549"/>
      <c r="E64" s="549"/>
      <c r="F64" s="352"/>
      <c r="G64" s="27"/>
    </row>
    <row r="65" spans="1:11" ht="15" x14ac:dyDescent="0.25">
      <c r="G65" s="27"/>
    </row>
    <row r="66" spans="1:11" ht="27.75" customHeight="1" x14ac:dyDescent="0.25">
      <c r="A66" s="221" t="s">
        <v>806</v>
      </c>
      <c r="B66" s="547" t="s">
        <v>165</v>
      </c>
      <c r="C66" s="547"/>
      <c r="D66" s="547"/>
      <c r="E66" s="547"/>
      <c r="F66" s="336" t="s">
        <v>36</v>
      </c>
      <c r="G66" s="27"/>
    </row>
    <row r="67" spans="1:11" s="1" customFormat="1" ht="15" customHeight="1" x14ac:dyDescent="0.25">
      <c r="A67" s="23"/>
      <c r="B67" s="552" t="s">
        <v>1160</v>
      </c>
      <c r="C67" s="552"/>
      <c r="D67" s="552"/>
      <c r="E67" s="552"/>
      <c r="F67" s="350">
        <v>1504</v>
      </c>
      <c r="G67" s="343"/>
      <c r="H67" s="335"/>
      <c r="I67" s="335"/>
      <c r="J67" s="22"/>
      <c r="K67" s="3"/>
    </row>
    <row r="68" spans="1:11" ht="15" x14ac:dyDescent="0.25">
      <c r="E68" s="344" t="s">
        <v>746</v>
      </c>
      <c r="F68" s="351">
        <f>SUM(F67)</f>
        <v>1504</v>
      </c>
      <c r="G68" s="346"/>
      <c r="H68" s="346"/>
      <c r="I68" s="26"/>
    </row>
    <row r="69" spans="1:11" ht="15" x14ac:dyDescent="0.25">
      <c r="B69" s="1"/>
      <c r="F69" s="352"/>
      <c r="G69" s="27"/>
    </row>
    <row r="70" spans="1:11" ht="15" x14ac:dyDescent="0.25">
      <c r="G70" s="27"/>
    </row>
    <row r="71" spans="1:11" ht="27" customHeight="1" x14ac:dyDescent="0.25">
      <c r="A71" s="221" t="s">
        <v>807</v>
      </c>
      <c r="B71" s="547" t="s">
        <v>166</v>
      </c>
      <c r="C71" s="547"/>
      <c r="D71" s="547"/>
      <c r="E71" s="547"/>
      <c r="F71" s="336" t="s">
        <v>36</v>
      </c>
      <c r="G71" s="27"/>
    </row>
    <row r="72" spans="1:11" s="1" customFormat="1" ht="15" customHeight="1" x14ac:dyDescent="0.25">
      <c r="A72" s="23"/>
      <c r="B72" s="552" t="s">
        <v>1160</v>
      </c>
      <c r="C72" s="552"/>
      <c r="D72" s="552"/>
      <c r="E72" s="552"/>
      <c r="F72" s="350">
        <v>1519</v>
      </c>
      <c r="G72" s="343"/>
      <c r="H72" s="335"/>
      <c r="I72" s="335"/>
      <c r="J72" s="22"/>
      <c r="K72" s="3"/>
    </row>
    <row r="73" spans="1:11" ht="15" x14ac:dyDescent="0.25">
      <c r="E73" s="344" t="s">
        <v>746</v>
      </c>
      <c r="F73" s="351">
        <f>SUM(F72)</f>
        <v>1519</v>
      </c>
      <c r="G73" s="346"/>
      <c r="H73" s="346"/>
      <c r="I73" s="26"/>
    </row>
    <row r="74" spans="1:11" ht="15" x14ac:dyDescent="0.25">
      <c r="G74" s="27"/>
    </row>
    <row r="75" spans="1:11" ht="13.5" customHeight="1" x14ac:dyDescent="0.25">
      <c r="A75" s="23" t="s">
        <v>808</v>
      </c>
      <c r="B75" s="552" t="s">
        <v>167</v>
      </c>
      <c r="C75" s="550"/>
      <c r="D75" s="550"/>
      <c r="E75" s="550"/>
      <c r="F75" s="335" t="s">
        <v>68</v>
      </c>
      <c r="G75" s="27"/>
    </row>
    <row r="76" spans="1:11" s="1" customFormat="1" ht="15" customHeight="1" x14ac:dyDescent="0.25">
      <c r="A76" s="23"/>
      <c r="B76" s="552" t="s">
        <v>1160</v>
      </c>
      <c r="C76" s="552"/>
      <c r="D76" s="552"/>
      <c r="E76" s="552"/>
      <c r="F76" s="350">
        <v>261.02999999999997</v>
      </c>
      <c r="G76" s="343"/>
      <c r="H76" s="335"/>
      <c r="I76" s="335"/>
      <c r="J76" s="22"/>
      <c r="K76" s="3"/>
    </row>
    <row r="77" spans="1:11" ht="15" x14ac:dyDescent="0.25">
      <c r="E77" s="344" t="s">
        <v>140</v>
      </c>
      <c r="F77" s="351">
        <f>SUM(F76)</f>
        <v>261.02999999999997</v>
      </c>
      <c r="G77" s="346"/>
      <c r="H77" s="346"/>
      <c r="I77" s="26"/>
    </row>
    <row r="78" spans="1:11" ht="15" x14ac:dyDescent="0.25">
      <c r="G78" s="27"/>
    </row>
    <row r="79" spans="1:11" ht="27" customHeight="1" x14ac:dyDescent="0.25">
      <c r="A79" s="23" t="s">
        <v>809</v>
      </c>
      <c r="B79" s="556" t="s">
        <v>747</v>
      </c>
      <c r="C79" s="547"/>
      <c r="D79" s="547"/>
      <c r="E79" s="547"/>
      <c r="F79" s="335" t="s">
        <v>168</v>
      </c>
      <c r="G79" s="27"/>
    </row>
    <row r="80" spans="1:11" s="1" customFormat="1" ht="15" customHeight="1" x14ac:dyDescent="0.25">
      <c r="A80" s="23"/>
      <c r="B80" s="552" t="s">
        <v>1160</v>
      </c>
      <c r="C80" s="552"/>
      <c r="D80" s="552"/>
      <c r="E80" s="552"/>
      <c r="F80" s="350">
        <v>72.930000000000007</v>
      </c>
      <c r="G80" s="343"/>
      <c r="H80" s="335"/>
      <c r="I80" s="335"/>
      <c r="J80" s="22"/>
      <c r="K80" s="3"/>
    </row>
    <row r="81" spans="1:11" ht="15" x14ac:dyDescent="0.25">
      <c r="E81" s="344" t="s">
        <v>745</v>
      </c>
      <c r="F81" s="351">
        <f>SUM(F80)</f>
        <v>72.930000000000007</v>
      </c>
      <c r="G81" s="346"/>
      <c r="H81" s="346"/>
      <c r="I81" s="26"/>
    </row>
    <row r="82" spans="1:11" ht="15" x14ac:dyDescent="0.25">
      <c r="B82" s="542"/>
      <c r="C82" s="549"/>
      <c r="D82" s="549"/>
      <c r="E82" s="549"/>
      <c r="F82" s="337"/>
      <c r="G82" s="353"/>
    </row>
    <row r="83" spans="1:11" ht="13.5" customHeight="1" x14ac:dyDescent="0.25">
      <c r="A83" s="23" t="s">
        <v>810</v>
      </c>
      <c r="B83" s="552" t="s">
        <v>748</v>
      </c>
      <c r="C83" s="550"/>
      <c r="D83" s="550"/>
      <c r="E83" s="550"/>
      <c r="F83" s="335" t="s">
        <v>68</v>
      </c>
      <c r="G83" s="27"/>
    </row>
    <row r="84" spans="1:11" s="1" customFormat="1" ht="15" customHeight="1" x14ac:dyDescent="0.25">
      <c r="A84" s="23"/>
      <c r="B84" s="552" t="s">
        <v>1160</v>
      </c>
      <c r="C84" s="552"/>
      <c r="D84" s="552"/>
      <c r="E84" s="552"/>
      <c r="F84" s="350">
        <v>261.02999999999997</v>
      </c>
      <c r="G84" s="343"/>
      <c r="H84" s="335"/>
      <c r="I84" s="335"/>
      <c r="J84" s="22"/>
      <c r="K84" s="3"/>
    </row>
    <row r="85" spans="1:11" ht="15" x14ac:dyDescent="0.25">
      <c r="E85" s="344" t="s">
        <v>140</v>
      </c>
      <c r="F85" s="351">
        <f>SUM(F84:F84)</f>
        <v>261.02999999999997</v>
      </c>
      <c r="G85" s="346"/>
      <c r="H85" s="346"/>
      <c r="I85" s="26"/>
    </row>
    <row r="86" spans="1:11" ht="15" x14ac:dyDescent="0.25">
      <c r="G86" s="27"/>
    </row>
    <row r="87" spans="1:11" ht="15" x14ac:dyDescent="0.25">
      <c r="A87" s="20" t="s">
        <v>40</v>
      </c>
      <c r="B87" s="544" t="s">
        <v>41</v>
      </c>
      <c r="C87" s="545"/>
      <c r="D87" s="545"/>
      <c r="E87" s="545"/>
      <c r="F87" s="545"/>
      <c r="G87" s="545"/>
      <c r="H87" s="545"/>
      <c r="I87" s="545"/>
      <c r="J87" s="546"/>
    </row>
    <row r="88" spans="1:11" ht="27" customHeight="1" x14ac:dyDescent="0.25">
      <c r="A88" s="23" t="s">
        <v>811</v>
      </c>
      <c r="B88" s="547" t="s">
        <v>164</v>
      </c>
      <c r="C88" s="547"/>
      <c r="D88" s="547"/>
      <c r="E88" s="547"/>
      <c r="F88" s="336" t="s">
        <v>36</v>
      </c>
      <c r="G88" s="27"/>
    </row>
    <row r="89" spans="1:11" s="1" customFormat="1" ht="15" customHeight="1" x14ac:dyDescent="0.25">
      <c r="A89" s="23"/>
      <c r="B89" s="552" t="s">
        <v>1160</v>
      </c>
      <c r="C89" s="552"/>
      <c r="D89" s="552"/>
      <c r="E89" s="552"/>
      <c r="F89" s="350">
        <v>1491</v>
      </c>
      <c r="G89" s="343"/>
      <c r="H89" s="335"/>
      <c r="I89" s="335"/>
      <c r="J89" s="22"/>
      <c r="K89" s="3"/>
    </row>
    <row r="90" spans="1:11" ht="15" x14ac:dyDescent="0.25">
      <c r="E90" s="344" t="s">
        <v>746</v>
      </c>
      <c r="F90" s="351">
        <f>SUM(F89:F89)</f>
        <v>1491</v>
      </c>
      <c r="G90" s="346"/>
      <c r="H90" s="346"/>
      <c r="I90" s="26"/>
    </row>
    <row r="91" spans="1:11" ht="15" x14ac:dyDescent="0.25">
      <c r="B91" s="542"/>
      <c r="C91" s="549"/>
      <c r="D91" s="549"/>
      <c r="E91" s="549"/>
      <c r="F91" s="352"/>
      <c r="G91" s="27"/>
    </row>
    <row r="92" spans="1:11" ht="15" x14ac:dyDescent="0.25">
      <c r="G92" s="27"/>
    </row>
    <row r="93" spans="1:11" ht="15" x14ac:dyDescent="0.25">
      <c r="A93" s="23" t="s">
        <v>812</v>
      </c>
      <c r="B93" s="547" t="s">
        <v>165</v>
      </c>
      <c r="C93" s="547"/>
      <c r="D93" s="547"/>
      <c r="E93" s="547"/>
      <c r="F93" s="336" t="s">
        <v>36</v>
      </c>
      <c r="G93" s="27"/>
    </row>
    <row r="94" spans="1:11" s="1" customFormat="1" ht="15" customHeight="1" x14ac:dyDescent="0.25">
      <c r="A94" s="23"/>
      <c r="B94" s="552" t="s">
        <v>1160</v>
      </c>
      <c r="C94" s="552"/>
      <c r="D94" s="552"/>
      <c r="E94" s="552"/>
      <c r="F94" s="350">
        <v>2872</v>
      </c>
      <c r="G94" s="343"/>
      <c r="H94" s="335"/>
      <c r="I94" s="335"/>
      <c r="J94" s="22"/>
      <c r="K94" s="3"/>
    </row>
    <row r="95" spans="1:11" ht="15" x14ac:dyDescent="0.25">
      <c r="E95" s="344" t="s">
        <v>746</v>
      </c>
      <c r="F95" s="351">
        <f>SUM(F94:F94)</f>
        <v>2872</v>
      </c>
      <c r="G95" s="346"/>
      <c r="H95" s="346"/>
      <c r="I95" s="26"/>
    </row>
    <row r="96" spans="1:11" ht="15" x14ac:dyDescent="0.25">
      <c r="B96" s="542"/>
      <c r="C96" s="549"/>
      <c r="D96" s="549"/>
      <c r="E96" s="549"/>
      <c r="F96" s="352"/>
      <c r="G96" s="27"/>
    </row>
    <row r="97" spans="1:11" ht="15" x14ac:dyDescent="0.25">
      <c r="G97" s="27"/>
    </row>
    <row r="98" spans="1:11" ht="20.25" customHeight="1" x14ac:dyDescent="0.25">
      <c r="A98" s="23" t="s">
        <v>813</v>
      </c>
      <c r="B98" s="547" t="s">
        <v>166</v>
      </c>
      <c r="C98" s="547"/>
      <c r="D98" s="547"/>
      <c r="E98" s="547"/>
      <c r="F98" s="336" t="s">
        <v>36</v>
      </c>
      <c r="G98" s="27"/>
    </row>
    <row r="99" spans="1:11" s="1" customFormat="1" ht="15" customHeight="1" x14ac:dyDescent="0.25">
      <c r="A99" s="23"/>
      <c r="B99" s="552" t="s">
        <v>1160</v>
      </c>
      <c r="C99" s="552"/>
      <c r="D99" s="552"/>
      <c r="E99" s="552"/>
      <c r="F99" s="350">
        <v>189</v>
      </c>
      <c r="G99" s="343"/>
      <c r="H99" s="335"/>
      <c r="I99" s="335"/>
      <c r="J99" s="22"/>
      <c r="K99" s="3"/>
    </row>
    <row r="100" spans="1:11" ht="15" x14ac:dyDescent="0.25">
      <c r="E100" s="344" t="s">
        <v>746</v>
      </c>
      <c r="F100" s="351">
        <f>SUM(F99:F99)</f>
        <v>189</v>
      </c>
      <c r="G100" s="346"/>
      <c r="H100" s="346"/>
      <c r="I100" s="26"/>
    </row>
    <row r="101" spans="1:11" ht="15" x14ac:dyDescent="0.25">
      <c r="B101" s="542"/>
      <c r="C101" s="549"/>
      <c r="D101" s="549"/>
      <c r="E101" s="549"/>
      <c r="F101" s="352"/>
      <c r="G101" s="27"/>
    </row>
    <row r="102" spans="1:11" ht="15" x14ac:dyDescent="0.25">
      <c r="G102" s="27"/>
    </row>
    <row r="103" spans="1:11" ht="15" x14ac:dyDescent="0.25">
      <c r="A103" s="23" t="s">
        <v>814</v>
      </c>
      <c r="B103" s="556" t="s">
        <v>167</v>
      </c>
      <c r="C103" s="547"/>
      <c r="D103" s="547"/>
      <c r="E103" s="547"/>
      <c r="F103" s="335" t="s">
        <v>68</v>
      </c>
      <c r="G103" s="27"/>
    </row>
    <row r="104" spans="1:11" s="1" customFormat="1" ht="15" customHeight="1" x14ac:dyDescent="0.25">
      <c r="A104" s="23"/>
      <c r="B104" s="552" t="s">
        <v>1160</v>
      </c>
      <c r="C104" s="552"/>
      <c r="D104" s="552"/>
      <c r="E104" s="552"/>
      <c r="F104" s="350">
        <v>834.64</v>
      </c>
      <c r="G104" s="343"/>
      <c r="H104" s="335"/>
      <c r="I104" s="335"/>
      <c r="J104" s="22"/>
      <c r="K104" s="3"/>
    </row>
    <row r="105" spans="1:11" ht="15" x14ac:dyDescent="0.25">
      <c r="E105" s="344" t="s">
        <v>140</v>
      </c>
      <c r="F105" s="351">
        <f>SUM(F104:F104)</f>
        <v>834.64</v>
      </c>
      <c r="G105" s="346"/>
      <c r="H105" s="346"/>
      <c r="I105" s="26"/>
    </row>
    <row r="106" spans="1:11" ht="15" x14ac:dyDescent="0.25">
      <c r="B106" s="542"/>
      <c r="C106" s="549"/>
      <c r="D106" s="549"/>
      <c r="E106" s="549"/>
      <c r="F106" s="337"/>
      <c r="G106" s="27"/>
    </row>
    <row r="107" spans="1:11" ht="15" x14ac:dyDescent="0.25">
      <c r="G107" s="27"/>
    </row>
    <row r="108" spans="1:11" ht="27" customHeight="1" x14ac:dyDescent="0.25">
      <c r="A108" s="23" t="s">
        <v>815</v>
      </c>
      <c r="B108" s="556" t="s">
        <v>747</v>
      </c>
      <c r="C108" s="547"/>
      <c r="D108" s="547"/>
      <c r="E108" s="547"/>
      <c r="F108" s="335" t="s">
        <v>168</v>
      </c>
      <c r="G108" s="27"/>
    </row>
    <row r="109" spans="1:11" s="1" customFormat="1" ht="15" customHeight="1" x14ac:dyDescent="0.25">
      <c r="A109" s="23"/>
      <c r="B109" s="552" t="s">
        <v>1160</v>
      </c>
      <c r="C109" s="552"/>
      <c r="D109" s="552"/>
      <c r="E109" s="552"/>
      <c r="F109" s="350">
        <v>86.26</v>
      </c>
      <c r="G109" s="343"/>
      <c r="H109" s="335"/>
      <c r="I109" s="335"/>
      <c r="J109" s="22"/>
      <c r="K109" s="3"/>
    </row>
    <row r="110" spans="1:11" ht="15" x14ac:dyDescent="0.25">
      <c r="E110" s="344" t="s">
        <v>745</v>
      </c>
      <c r="F110" s="351">
        <f>SUM(F109:F109)</f>
        <v>86.26</v>
      </c>
      <c r="G110" s="346"/>
      <c r="H110" s="346"/>
      <c r="I110" s="26"/>
    </row>
    <row r="111" spans="1:11" ht="15" x14ac:dyDescent="0.25">
      <c r="B111" s="542"/>
      <c r="C111" s="549"/>
      <c r="D111" s="549"/>
      <c r="E111" s="549"/>
      <c r="F111" s="337"/>
      <c r="G111" s="27"/>
    </row>
    <row r="113" spans="1:10" x14ac:dyDescent="0.25">
      <c r="A113" s="23" t="s">
        <v>816</v>
      </c>
      <c r="B113" s="552" t="s">
        <v>169</v>
      </c>
      <c r="C113" s="550"/>
      <c r="D113" s="550"/>
      <c r="E113" s="550"/>
      <c r="F113" s="335" t="s">
        <v>59</v>
      </c>
      <c r="G113" s="335"/>
      <c r="H113" s="335"/>
    </row>
    <row r="114" spans="1:10" ht="15" customHeight="1" x14ac:dyDescent="0.25">
      <c r="B114" s="552" t="s">
        <v>1160</v>
      </c>
      <c r="C114" s="552"/>
      <c r="D114" s="552"/>
      <c r="E114" s="552"/>
      <c r="F114" s="27">
        <v>400.98</v>
      </c>
      <c r="G114" s="26"/>
      <c r="H114" s="26"/>
      <c r="I114" s="338"/>
    </row>
    <row r="115" spans="1:10" x14ac:dyDescent="0.25">
      <c r="B115" s="348"/>
    </row>
    <row r="116" spans="1:10" ht="15" x14ac:dyDescent="0.25">
      <c r="F116" s="338"/>
      <c r="J116" s="194"/>
    </row>
    <row r="117" spans="1:10" ht="15" x14ac:dyDescent="0.25">
      <c r="A117" s="2" t="s">
        <v>774</v>
      </c>
      <c r="B117" s="572" t="s">
        <v>43</v>
      </c>
      <c r="C117" s="573"/>
      <c r="D117" s="573"/>
      <c r="E117" s="573"/>
      <c r="F117" s="573"/>
      <c r="G117" s="573"/>
      <c r="H117" s="573"/>
      <c r="I117" s="573"/>
      <c r="J117" s="574"/>
    </row>
    <row r="118" spans="1:10" x14ac:dyDescent="0.25">
      <c r="A118" s="23" t="s">
        <v>817</v>
      </c>
      <c r="B118" s="552" t="s">
        <v>69</v>
      </c>
      <c r="C118" s="550"/>
      <c r="D118" s="550"/>
      <c r="E118" s="550"/>
    </row>
    <row r="119" spans="1:10" ht="28.5" x14ac:dyDescent="0.25">
      <c r="B119" s="542" t="s">
        <v>211</v>
      </c>
      <c r="C119" s="549"/>
      <c r="D119" s="549"/>
      <c r="E119" s="549"/>
      <c r="F119" s="335" t="s">
        <v>63</v>
      </c>
      <c r="G119" s="335" t="s">
        <v>70</v>
      </c>
      <c r="H119" s="343" t="s">
        <v>202</v>
      </c>
      <c r="I119" s="335" t="s">
        <v>80</v>
      </c>
    </row>
    <row r="120" spans="1:10" x14ac:dyDescent="0.25">
      <c r="B120" s="542" t="s">
        <v>124</v>
      </c>
      <c r="C120" s="549"/>
      <c r="D120" s="549"/>
      <c r="E120" s="549"/>
      <c r="F120" s="342">
        <v>4.5</v>
      </c>
      <c r="G120" s="26">
        <v>1</v>
      </c>
      <c r="H120" s="342">
        <f>(F120+0.4)</f>
        <v>4.9000000000000004</v>
      </c>
      <c r="I120" s="26">
        <f>G120*H120</f>
        <v>4.9000000000000004</v>
      </c>
    </row>
    <row r="121" spans="1:10" x14ac:dyDescent="0.25">
      <c r="B121" s="542" t="s">
        <v>125</v>
      </c>
      <c r="C121" s="549"/>
      <c r="D121" s="549"/>
      <c r="E121" s="549"/>
      <c r="F121" s="342">
        <v>4</v>
      </c>
      <c r="G121" s="26">
        <v>1</v>
      </c>
      <c r="H121" s="342">
        <f>(F121+0.4)</f>
        <v>4.4000000000000004</v>
      </c>
      <c r="I121" s="26">
        <f>G121*H121</f>
        <v>4.4000000000000004</v>
      </c>
    </row>
    <row r="122" spans="1:10" x14ac:dyDescent="0.25">
      <c r="B122" s="542" t="s">
        <v>132</v>
      </c>
      <c r="C122" s="549"/>
      <c r="D122" s="549"/>
      <c r="E122" s="549"/>
      <c r="F122" s="342">
        <v>1.3</v>
      </c>
      <c r="G122" s="26">
        <v>3</v>
      </c>
      <c r="H122" s="342">
        <f>(F122+0.4)</f>
        <v>1.7000000000000002</v>
      </c>
      <c r="I122" s="26">
        <f>G122*H122</f>
        <v>5.1000000000000005</v>
      </c>
    </row>
    <row r="123" spans="1:10" x14ac:dyDescent="0.25">
      <c r="B123" s="542" t="s">
        <v>126</v>
      </c>
      <c r="C123" s="549"/>
      <c r="D123" s="549"/>
      <c r="E123" s="549"/>
      <c r="F123" s="342">
        <v>0.8</v>
      </c>
      <c r="G123" s="26">
        <v>9</v>
      </c>
      <c r="H123" s="342">
        <f>(F123+0.4)</f>
        <v>1.2000000000000002</v>
      </c>
      <c r="I123" s="26">
        <f>G123*H123</f>
        <v>10.8</v>
      </c>
    </row>
    <row r="124" spans="1:10" x14ac:dyDescent="0.25">
      <c r="B124" s="552"/>
      <c r="C124" s="550"/>
      <c r="D124" s="550"/>
      <c r="E124" s="550"/>
      <c r="F124" s="335"/>
      <c r="G124" s="26"/>
      <c r="H124" s="354" t="s">
        <v>208</v>
      </c>
      <c r="I124" s="26">
        <f>SUM(I120:I123)</f>
        <v>25.200000000000003</v>
      </c>
    </row>
    <row r="125" spans="1:10" x14ac:dyDescent="0.25">
      <c r="B125" s="552"/>
      <c r="C125" s="550"/>
      <c r="D125" s="550"/>
      <c r="E125" s="550"/>
      <c r="F125" s="335"/>
      <c r="G125" s="26"/>
      <c r="H125" s="26"/>
      <c r="I125" s="26"/>
    </row>
    <row r="126" spans="1:10" ht="28.5" x14ac:dyDescent="0.25">
      <c r="B126" s="542" t="s">
        <v>210</v>
      </c>
      <c r="C126" s="549"/>
      <c r="D126" s="549"/>
      <c r="E126" s="549"/>
      <c r="F126" s="335" t="s">
        <v>63</v>
      </c>
      <c r="G126" s="335" t="s">
        <v>70</v>
      </c>
      <c r="H126" s="343" t="s">
        <v>202</v>
      </c>
      <c r="I126" s="355" t="s">
        <v>203</v>
      </c>
      <c r="J126" s="24" t="s">
        <v>80</v>
      </c>
    </row>
    <row r="127" spans="1:10" x14ac:dyDescent="0.25">
      <c r="B127" s="542" t="s">
        <v>122</v>
      </c>
      <c r="C127" s="549"/>
      <c r="D127" s="549"/>
      <c r="E127" s="549"/>
      <c r="F127" s="342">
        <v>2.6</v>
      </c>
      <c r="G127" s="26">
        <v>2</v>
      </c>
      <c r="H127" s="342">
        <f>(F127+0.4)</f>
        <v>3</v>
      </c>
      <c r="I127" s="342">
        <f>(F127+0.4)</f>
        <v>3</v>
      </c>
      <c r="J127" s="334">
        <f>(I127+H127)*G127</f>
        <v>12</v>
      </c>
    </row>
    <row r="128" spans="1:10" x14ac:dyDescent="0.25">
      <c r="B128" s="542" t="s">
        <v>204</v>
      </c>
      <c r="C128" s="549"/>
      <c r="D128" s="549"/>
      <c r="E128" s="549"/>
      <c r="F128" s="342">
        <v>2.2000000000000002</v>
      </c>
      <c r="G128" s="26">
        <v>2</v>
      </c>
      <c r="H128" s="342">
        <f>(F128+0.4)</f>
        <v>2.6</v>
      </c>
      <c r="I128" s="342">
        <f>(F128+0.4)</f>
        <v>2.6</v>
      </c>
      <c r="J128" s="334">
        <f>(I128+H128)*G128</f>
        <v>10.4</v>
      </c>
    </row>
    <row r="129" spans="2:10" x14ac:dyDescent="0.25">
      <c r="B129" s="542" t="s">
        <v>205</v>
      </c>
      <c r="C129" s="549"/>
      <c r="D129" s="549"/>
      <c r="E129" s="549"/>
      <c r="F129" s="342">
        <v>1.8</v>
      </c>
      <c r="G129" s="26">
        <v>2</v>
      </c>
      <c r="H129" s="342">
        <f>(F129+0.4)</f>
        <v>2.2000000000000002</v>
      </c>
      <c r="I129" s="342">
        <f>(F129+0.4)</f>
        <v>2.2000000000000002</v>
      </c>
      <c r="J129" s="334">
        <f>(I129+H129)*G129</f>
        <v>8.8000000000000007</v>
      </c>
    </row>
    <row r="130" spans="2:10" x14ac:dyDescent="0.25">
      <c r="B130" s="542" t="s">
        <v>206</v>
      </c>
      <c r="C130" s="549"/>
      <c r="D130" s="549"/>
      <c r="E130" s="549"/>
      <c r="F130" s="342">
        <v>1.5</v>
      </c>
      <c r="G130" s="26">
        <v>1</v>
      </c>
      <c r="H130" s="342">
        <f>(F130+0.4)</f>
        <v>1.9</v>
      </c>
      <c r="I130" s="342">
        <f>(F130+0.4)</f>
        <v>1.9</v>
      </c>
      <c r="J130" s="334">
        <f>(I130+H130)*G130</f>
        <v>3.8</v>
      </c>
    </row>
    <row r="131" spans="2:10" x14ac:dyDescent="0.25">
      <c r="B131" s="542" t="s">
        <v>207</v>
      </c>
      <c r="C131" s="549"/>
      <c r="D131" s="549"/>
      <c r="E131" s="549"/>
      <c r="F131" s="342">
        <v>1</v>
      </c>
      <c r="G131" s="26">
        <v>2</v>
      </c>
      <c r="H131" s="342">
        <f>(F131+0.4)</f>
        <v>1.4</v>
      </c>
      <c r="I131" s="342">
        <f>(F131+0.4)</f>
        <v>1.4</v>
      </c>
      <c r="J131" s="334">
        <f>(I131+H131)*G131</f>
        <v>5.6</v>
      </c>
    </row>
    <row r="132" spans="2:10" x14ac:dyDescent="0.25">
      <c r="B132" s="552"/>
      <c r="C132" s="550"/>
      <c r="D132" s="550"/>
      <c r="E132" s="550"/>
      <c r="F132" s="335"/>
      <c r="G132" s="26"/>
      <c r="H132" s="26"/>
      <c r="I132" s="344" t="s">
        <v>156</v>
      </c>
      <c r="J132" s="334">
        <f>SUM(J127:J131)</f>
        <v>40.6</v>
      </c>
    </row>
    <row r="133" spans="2:10" x14ac:dyDescent="0.25">
      <c r="B133" s="552"/>
      <c r="C133" s="550"/>
      <c r="D133" s="550"/>
      <c r="E133" s="550"/>
      <c r="F133" s="335"/>
      <c r="G133" s="26"/>
      <c r="H133" s="26"/>
      <c r="I133" s="26"/>
    </row>
    <row r="134" spans="2:10" ht="28.5" x14ac:dyDescent="0.25">
      <c r="B134" s="542" t="s">
        <v>209</v>
      </c>
      <c r="C134" s="549"/>
      <c r="D134" s="549"/>
      <c r="E134" s="549"/>
      <c r="F134" s="335" t="s">
        <v>63</v>
      </c>
      <c r="G134" s="335" t="s">
        <v>70</v>
      </c>
      <c r="H134" s="343" t="s">
        <v>202</v>
      </c>
      <c r="I134" s="355" t="s">
        <v>203</v>
      </c>
      <c r="J134" s="24" t="s">
        <v>80</v>
      </c>
    </row>
    <row r="135" spans="2:10" x14ac:dyDescent="0.25">
      <c r="B135" s="542" t="s">
        <v>121</v>
      </c>
      <c r="C135" s="549"/>
      <c r="D135" s="549"/>
      <c r="E135" s="549"/>
      <c r="F135" s="342">
        <v>3</v>
      </c>
      <c r="G135" s="26">
        <v>2</v>
      </c>
      <c r="H135" s="342">
        <f>(F135+0.4)</f>
        <v>3.4</v>
      </c>
      <c r="I135" s="342">
        <f>(F135+0.4)</f>
        <v>3.4</v>
      </c>
      <c r="J135" s="334">
        <f>(I135+H135)*G135</f>
        <v>13.6</v>
      </c>
    </row>
    <row r="136" spans="2:10" x14ac:dyDescent="0.25">
      <c r="B136" s="542" t="s">
        <v>129</v>
      </c>
      <c r="C136" s="549"/>
      <c r="D136" s="549"/>
      <c r="E136" s="549"/>
      <c r="F136" s="342">
        <v>3</v>
      </c>
      <c r="G136" s="26">
        <v>2</v>
      </c>
      <c r="H136" s="342">
        <f>(F136+0.4)</f>
        <v>3.4</v>
      </c>
      <c r="I136" s="342">
        <f>(F136+0.4)</f>
        <v>3.4</v>
      </c>
      <c r="J136" s="334">
        <f>(I136+H136)*G136</f>
        <v>13.6</v>
      </c>
    </row>
    <row r="137" spans="2:10" x14ac:dyDescent="0.25">
      <c r="B137" s="542" t="s">
        <v>130</v>
      </c>
      <c r="C137" s="549"/>
      <c r="D137" s="549"/>
      <c r="E137" s="549"/>
      <c r="F137" s="342">
        <v>2.6</v>
      </c>
      <c r="G137" s="26">
        <v>2</v>
      </c>
      <c r="H137" s="342">
        <f>(F137+0.4)</f>
        <v>3</v>
      </c>
      <c r="I137" s="342">
        <f>(F137+0.4)</f>
        <v>3</v>
      </c>
      <c r="J137" s="334">
        <f>(I137+H137)*G137</f>
        <v>12</v>
      </c>
    </row>
    <row r="138" spans="2:10" x14ac:dyDescent="0.25">
      <c r="B138" s="542"/>
      <c r="C138" s="549"/>
      <c r="D138" s="549"/>
      <c r="E138" s="549"/>
      <c r="F138" s="342"/>
      <c r="G138" s="26"/>
      <c r="H138" s="342"/>
      <c r="I138" s="344" t="s">
        <v>156</v>
      </c>
      <c r="J138" s="334">
        <f>SUM(J135:J137)</f>
        <v>39.200000000000003</v>
      </c>
    </row>
    <row r="139" spans="2:10" x14ac:dyDescent="0.25">
      <c r="B139" s="552"/>
      <c r="C139" s="550"/>
      <c r="D139" s="550"/>
      <c r="E139" s="550"/>
      <c r="F139" s="335"/>
      <c r="G139" s="26"/>
      <c r="H139" s="26"/>
      <c r="I139" s="26"/>
    </row>
    <row r="140" spans="2:10" ht="28.5" x14ac:dyDescent="0.25">
      <c r="B140" s="542" t="s">
        <v>229</v>
      </c>
      <c r="C140" s="549"/>
      <c r="D140" s="549"/>
      <c r="E140" s="549"/>
      <c r="F140" s="335" t="s">
        <v>63</v>
      </c>
      <c r="G140" s="335" t="s">
        <v>70</v>
      </c>
      <c r="H140" s="343" t="s">
        <v>202</v>
      </c>
      <c r="I140" s="355" t="s">
        <v>203</v>
      </c>
      <c r="J140" s="24" t="s">
        <v>80</v>
      </c>
    </row>
    <row r="141" spans="2:10" x14ac:dyDescent="0.25">
      <c r="B141" s="542" t="s">
        <v>230</v>
      </c>
      <c r="C141" s="549"/>
      <c r="D141" s="549"/>
      <c r="E141" s="549"/>
      <c r="F141" s="342">
        <v>2</v>
      </c>
      <c r="G141" s="26">
        <v>1</v>
      </c>
      <c r="H141" s="342">
        <f>(F141+0.4)</f>
        <v>2.4</v>
      </c>
      <c r="I141" s="342">
        <f>(F141+0.4)</f>
        <v>2.4</v>
      </c>
      <c r="J141" s="334">
        <f>(I141+H141)*G141</f>
        <v>4.8</v>
      </c>
    </row>
    <row r="142" spans="2:10" x14ac:dyDescent="0.25">
      <c r="B142" s="335"/>
      <c r="C142" s="336"/>
      <c r="D142" s="336"/>
      <c r="E142" s="336"/>
      <c r="F142" s="342"/>
      <c r="G142" s="26"/>
      <c r="H142" s="342"/>
      <c r="I142" s="344" t="s">
        <v>156</v>
      </c>
      <c r="J142" s="334">
        <f>SUM(J139:J141)</f>
        <v>4.8</v>
      </c>
    </row>
    <row r="143" spans="2:10" x14ac:dyDescent="0.25">
      <c r="B143" s="335"/>
      <c r="C143" s="336"/>
      <c r="D143" s="336"/>
      <c r="E143" s="336"/>
      <c r="F143" s="342"/>
      <c r="G143" s="26"/>
      <c r="H143" s="342"/>
      <c r="I143" s="342"/>
      <c r="J143" s="334"/>
    </row>
    <row r="144" spans="2:10" ht="15" x14ac:dyDescent="0.25">
      <c r="B144" s="552"/>
      <c r="C144" s="550"/>
      <c r="D144" s="550"/>
      <c r="E144" s="550"/>
      <c r="I144" s="344" t="s">
        <v>212</v>
      </c>
      <c r="J144" s="32">
        <f>I124+J132+J138+J142</f>
        <v>109.80000000000001</v>
      </c>
    </row>
    <row r="145" spans="1:8" x14ac:dyDescent="0.25">
      <c r="B145" s="552"/>
      <c r="C145" s="550"/>
      <c r="D145" s="550"/>
      <c r="E145" s="550"/>
    </row>
    <row r="146" spans="1:8" ht="33.75" customHeight="1" x14ac:dyDescent="0.25">
      <c r="A146" s="23" t="s">
        <v>818</v>
      </c>
      <c r="B146" s="556" t="s">
        <v>1237</v>
      </c>
      <c r="C146" s="547"/>
      <c r="D146" s="547"/>
      <c r="E146" s="547"/>
    </row>
    <row r="147" spans="1:8" ht="33.75" customHeight="1" x14ac:dyDescent="0.25">
      <c r="A147" s="23"/>
      <c r="B147" s="557" t="s">
        <v>279</v>
      </c>
      <c r="C147" s="557"/>
      <c r="D147" s="557"/>
      <c r="E147" s="557"/>
      <c r="F147" s="335" t="s">
        <v>63</v>
      </c>
      <c r="G147" s="335" t="s">
        <v>67</v>
      </c>
      <c r="H147" s="335" t="s">
        <v>59</v>
      </c>
    </row>
    <row r="148" spans="1:8" x14ac:dyDescent="0.25">
      <c r="B148" s="552" t="s">
        <v>72</v>
      </c>
      <c r="C148" s="550"/>
      <c r="D148" s="550"/>
      <c r="E148" s="550"/>
      <c r="F148" s="26">
        <v>7.1</v>
      </c>
      <c r="G148" s="26">
        <v>4.5</v>
      </c>
      <c r="H148" s="26">
        <f>F148*G148</f>
        <v>31.95</v>
      </c>
    </row>
    <row r="149" spans="1:8" x14ac:dyDescent="0.25">
      <c r="B149" s="552" t="s">
        <v>73</v>
      </c>
      <c r="C149" s="550"/>
      <c r="D149" s="550"/>
      <c r="E149" s="550"/>
      <c r="F149" s="26">
        <v>2.1</v>
      </c>
      <c r="G149" s="26">
        <v>4.5</v>
      </c>
      <c r="H149" s="26">
        <f t="shared" ref="H149:H156" si="2">F149*G149</f>
        <v>9.4500000000000011</v>
      </c>
    </row>
    <row r="150" spans="1:8" x14ac:dyDescent="0.25">
      <c r="B150" s="552" t="s">
        <v>74</v>
      </c>
      <c r="C150" s="550"/>
      <c r="D150" s="550"/>
      <c r="E150" s="550"/>
      <c r="F150" s="26">
        <v>2.1</v>
      </c>
      <c r="G150" s="26">
        <v>4.5</v>
      </c>
      <c r="H150" s="26">
        <f t="shared" si="2"/>
        <v>9.4500000000000011</v>
      </c>
    </row>
    <row r="151" spans="1:8" x14ac:dyDescent="0.25">
      <c r="B151" s="552" t="s">
        <v>75</v>
      </c>
      <c r="C151" s="550"/>
      <c r="D151" s="550"/>
      <c r="E151" s="550"/>
      <c r="F151" s="26">
        <v>10.6</v>
      </c>
      <c r="G151" s="26">
        <v>3</v>
      </c>
      <c r="H151" s="26">
        <f t="shared" si="2"/>
        <v>31.799999999999997</v>
      </c>
    </row>
    <row r="152" spans="1:8" x14ac:dyDescent="0.25">
      <c r="B152" s="552" t="s">
        <v>76</v>
      </c>
      <c r="C152" s="550"/>
      <c r="D152" s="550"/>
      <c r="E152" s="550"/>
      <c r="F152" s="26">
        <v>20.45</v>
      </c>
      <c r="G152" s="26">
        <v>3</v>
      </c>
      <c r="H152" s="26">
        <f t="shared" si="2"/>
        <v>61.349999999999994</v>
      </c>
    </row>
    <row r="153" spans="1:8" x14ac:dyDescent="0.25">
      <c r="B153" s="552" t="s">
        <v>77</v>
      </c>
      <c r="C153" s="550"/>
      <c r="D153" s="550"/>
      <c r="E153" s="550"/>
      <c r="F153" s="26">
        <v>20.45</v>
      </c>
      <c r="G153" s="26">
        <v>3</v>
      </c>
      <c r="H153" s="26">
        <f t="shared" si="2"/>
        <v>61.349999999999994</v>
      </c>
    </row>
    <row r="154" spans="1:8" x14ac:dyDescent="0.25">
      <c r="B154" s="552" t="s">
        <v>78</v>
      </c>
      <c r="C154" s="550"/>
      <c r="D154" s="550"/>
      <c r="E154" s="550"/>
      <c r="F154" s="26">
        <v>4.2</v>
      </c>
      <c r="G154" s="26">
        <v>3</v>
      </c>
      <c r="H154" s="26">
        <f t="shared" si="2"/>
        <v>12.600000000000001</v>
      </c>
    </row>
    <row r="155" spans="1:8" x14ac:dyDescent="0.25">
      <c r="B155" s="552" t="s">
        <v>79</v>
      </c>
      <c r="C155" s="550"/>
      <c r="D155" s="550"/>
      <c r="E155" s="550"/>
      <c r="F155" s="26">
        <v>7.85</v>
      </c>
      <c r="G155" s="26">
        <v>3</v>
      </c>
      <c r="H155" s="26">
        <f t="shared" si="2"/>
        <v>23.549999999999997</v>
      </c>
    </row>
    <row r="156" spans="1:8" x14ac:dyDescent="0.25">
      <c r="B156" s="552" t="s">
        <v>82</v>
      </c>
      <c r="C156" s="550"/>
      <c r="D156" s="550"/>
      <c r="E156" s="550"/>
      <c r="F156" s="26">
        <v>1.5</v>
      </c>
      <c r="G156" s="26">
        <v>1.8</v>
      </c>
      <c r="H156" s="26">
        <f t="shared" si="2"/>
        <v>2.7</v>
      </c>
    </row>
    <row r="157" spans="1:8" x14ac:dyDescent="0.25">
      <c r="B157" s="552" t="s">
        <v>83</v>
      </c>
      <c r="C157" s="550"/>
      <c r="D157" s="550"/>
      <c r="E157" s="550"/>
      <c r="F157" s="26">
        <v>10.85</v>
      </c>
      <c r="G157" s="26">
        <v>4.5</v>
      </c>
      <c r="H157" s="26">
        <f>F157*G157</f>
        <v>48.824999999999996</v>
      </c>
    </row>
    <row r="158" spans="1:8" x14ac:dyDescent="0.25">
      <c r="B158" s="552" t="s">
        <v>84</v>
      </c>
      <c r="C158" s="550"/>
      <c r="D158" s="550"/>
      <c r="E158" s="550"/>
      <c r="F158" s="26">
        <v>12.45</v>
      </c>
      <c r="G158" s="26">
        <v>3</v>
      </c>
      <c r="H158" s="26">
        <f>F158*G158</f>
        <v>37.349999999999994</v>
      </c>
    </row>
    <row r="159" spans="1:8" x14ac:dyDescent="0.25">
      <c r="B159" s="552" t="s">
        <v>85</v>
      </c>
      <c r="C159" s="550"/>
      <c r="D159" s="550"/>
      <c r="E159" s="550"/>
      <c r="F159" s="26">
        <v>8.15</v>
      </c>
      <c r="G159" s="26">
        <v>3</v>
      </c>
      <c r="H159" s="26">
        <f t="shared" ref="H159:H176" si="3">F159*G159</f>
        <v>24.450000000000003</v>
      </c>
    </row>
    <row r="160" spans="1:8" x14ac:dyDescent="0.25">
      <c r="B160" s="552" t="s">
        <v>86</v>
      </c>
      <c r="C160" s="550"/>
      <c r="D160" s="550"/>
      <c r="E160" s="550"/>
      <c r="F160" s="26">
        <v>12.4</v>
      </c>
      <c r="G160" s="26">
        <v>4.5</v>
      </c>
      <c r="H160" s="26">
        <f t="shared" si="3"/>
        <v>55.800000000000004</v>
      </c>
    </row>
    <row r="161" spans="2:8" x14ac:dyDescent="0.25">
      <c r="B161" s="552" t="s">
        <v>87</v>
      </c>
      <c r="C161" s="550"/>
      <c r="D161" s="550"/>
      <c r="E161" s="550"/>
      <c r="F161" s="26">
        <v>3.8</v>
      </c>
      <c r="G161" s="26">
        <v>4.5</v>
      </c>
      <c r="H161" s="26">
        <f t="shared" si="3"/>
        <v>17.099999999999998</v>
      </c>
    </row>
    <row r="162" spans="2:8" x14ac:dyDescent="0.25">
      <c r="B162" s="552" t="s">
        <v>88</v>
      </c>
      <c r="C162" s="550"/>
      <c r="D162" s="550"/>
      <c r="E162" s="550"/>
      <c r="F162" s="26">
        <v>3.8</v>
      </c>
      <c r="G162" s="26">
        <v>4.5</v>
      </c>
      <c r="H162" s="26">
        <f t="shared" si="3"/>
        <v>17.099999999999998</v>
      </c>
    </row>
    <row r="163" spans="2:8" x14ac:dyDescent="0.25">
      <c r="B163" s="552" t="s">
        <v>89</v>
      </c>
      <c r="C163" s="550"/>
      <c r="D163" s="550"/>
      <c r="E163" s="550"/>
      <c r="F163" s="26">
        <v>2.5</v>
      </c>
      <c r="G163" s="26">
        <v>3</v>
      </c>
      <c r="H163" s="26">
        <f t="shared" si="3"/>
        <v>7.5</v>
      </c>
    </row>
    <row r="164" spans="2:8" x14ac:dyDescent="0.25">
      <c r="B164" s="552" t="s">
        <v>90</v>
      </c>
      <c r="C164" s="550"/>
      <c r="D164" s="550"/>
      <c r="E164" s="550"/>
      <c r="F164" s="26">
        <v>12.1</v>
      </c>
      <c r="G164" s="26">
        <v>4.5</v>
      </c>
      <c r="H164" s="26">
        <f t="shared" si="3"/>
        <v>54.449999999999996</v>
      </c>
    </row>
    <row r="165" spans="2:8" x14ac:dyDescent="0.25">
      <c r="B165" s="552" t="s">
        <v>91</v>
      </c>
      <c r="C165" s="550"/>
      <c r="D165" s="550"/>
      <c r="E165" s="550"/>
      <c r="F165" s="26">
        <v>2.1</v>
      </c>
      <c r="G165" s="26">
        <v>3</v>
      </c>
      <c r="H165" s="26">
        <f t="shared" si="3"/>
        <v>6.3000000000000007</v>
      </c>
    </row>
    <row r="166" spans="2:8" x14ac:dyDescent="0.25">
      <c r="B166" s="552" t="s">
        <v>213</v>
      </c>
      <c r="C166" s="550"/>
      <c r="D166" s="550"/>
      <c r="E166" s="550"/>
      <c r="F166" s="26">
        <v>3.6</v>
      </c>
      <c r="G166" s="26">
        <v>3</v>
      </c>
      <c r="H166" s="26">
        <f t="shared" si="3"/>
        <v>10.8</v>
      </c>
    </row>
    <row r="167" spans="2:8" x14ac:dyDescent="0.25">
      <c r="B167" s="552" t="s">
        <v>214</v>
      </c>
      <c r="C167" s="550"/>
      <c r="D167" s="550"/>
      <c r="E167" s="550"/>
      <c r="F167" s="26">
        <v>2.0699999999999998</v>
      </c>
      <c r="G167" s="26">
        <v>3</v>
      </c>
      <c r="H167" s="26">
        <f t="shared" si="3"/>
        <v>6.2099999999999991</v>
      </c>
    </row>
    <row r="168" spans="2:8" x14ac:dyDescent="0.25">
      <c r="B168" s="552" t="s">
        <v>215</v>
      </c>
      <c r="C168" s="550"/>
      <c r="D168" s="550"/>
      <c r="E168" s="550"/>
      <c r="F168" s="26">
        <v>4</v>
      </c>
      <c r="G168" s="26">
        <v>3</v>
      </c>
      <c r="H168" s="26">
        <f t="shared" si="3"/>
        <v>12</v>
      </c>
    </row>
    <row r="169" spans="2:8" x14ac:dyDescent="0.25">
      <c r="B169" s="552" t="s">
        <v>216</v>
      </c>
      <c r="C169" s="550"/>
      <c r="D169" s="550"/>
      <c r="E169" s="550"/>
      <c r="F169" s="26">
        <v>5.85</v>
      </c>
      <c r="G169" s="26">
        <v>3</v>
      </c>
      <c r="H169" s="26">
        <f t="shared" si="3"/>
        <v>17.549999999999997</v>
      </c>
    </row>
    <row r="170" spans="2:8" x14ac:dyDescent="0.25">
      <c r="B170" s="552" t="s">
        <v>217</v>
      </c>
      <c r="C170" s="550"/>
      <c r="D170" s="550"/>
      <c r="E170" s="550"/>
      <c r="F170" s="26">
        <v>4</v>
      </c>
      <c r="G170" s="26">
        <v>3</v>
      </c>
      <c r="H170" s="26">
        <f t="shared" si="3"/>
        <v>12</v>
      </c>
    </row>
    <row r="171" spans="2:8" x14ac:dyDescent="0.25">
      <c r="B171" s="552" t="s">
        <v>218</v>
      </c>
      <c r="C171" s="550"/>
      <c r="D171" s="550"/>
      <c r="E171" s="550"/>
      <c r="F171" s="26">
        <v>4</v>
      </c>
      <c r="G171" s="26">
        <v>3</v>
      </c>
      <c r="H171" s="26">
        <f t="shared" si="3"/>
        <v>12</v>
      </c>
    </row>
    <row r="172" spans="2:8" x14ac:dyDescent="0.25">
      <c r="B172" s="552" t="s">
        <v>219</v>
      </c>
      <c r="C172" s="550"/>
      <c r="D172" s="550"/>
      <c r="E172" s="550"/>
      <c r="F172" s="26">
        <v>4.1500000000000004</v>
      </c>
      <c r="G172" s="26">
        <v>3</v>
      </c>
      <c r="H172" s="26">
        <f t="shared" si="3"/>
        <v>12.450000000000001</v>
      </c>
    </row>
    <row r="173" spans="2:8" x14ac:dyDescent="0.25">
      <c r="B173" s="552" t="s">
        <v>220</v>
      </c>
      <c r="C173" s="550"/>
      <c r="D173" s="550"/>
      <c r="E173" s="550"/>
      <c r="F173" s="26">
        <v>0.8</v>
      </c>
      <c r="G173" s="26">
        <v>3</v>
      </c>
      <c r="H173" s="26">
        <f t="shared" si="3"/>
        <v>2.4000000000000004</v>
      </c>
    </row>
    <row r="174" spans="2:8" x14ac:dyDescent="0.25">
      <c r="B174" s="552" t="s">
        <v>221</v>
      </c>
      <c r="C174" s="550"/>
      <c r="D174" s="550"/>
      <c r="E174" s="550"/>
      <c r="F174" s="26">
        <v>1.5</v>
      </c>
      <c r="G174" s="26">
        <v>3</v>
      </c>
      <c r="H174" s="26">
        <f t="shared" si="3"/>
        <v>4.5</v>
      </c>
    </row>
    <row r="175" spans="2:8" x14ac:dyDescent="0.25">
      <c r="B175" s="552" t="s">
        <v>222</v>
      </c>
      <c r="C175" s="550"/>
      <c r="D175" s="550"/>
      <c r="E175" s="550"/>
      <c r="F175" s="26">
        <v>4</v>
      </c>
      <c r="G175" s="26">
        <v>3</v>
      </c>
      <c r="H175" s="26">
        <f t="shared" si="3"/>
        <v>12</v>
      </c>
    </row>
    <row r="176" spans="2:8" x14ac:dyDescent="0.25">
      <c r="B176" s="552" t="s">
        <v>223</v>
      </c>
      <c r="C176" s="550"/>
      <c r="D176" s="550"/>
      <c r="E176" s="550"/>
      <c r="F176" s="26">
        <v>4.1500000000000004</v>
      </c>
      <c r="G176" s="26">
        <v>3</v>
      </c>
      <c r="H176" s="26">
        <f t="shared" si="3"/>
        <v>12.450000000000001</v>
      </c>
    </row>
    <row r="177" spans="2:9" x14ac:dyDescent="0.25">
      <c r="G177" s="21" t="s">
        <v>68</v>
      </c>
      <c r="H177" s="342">
        <f>SUM(H148:H176)</f>
        <v>627.43500000000006</v>
      </c>
    </row>
    <row r="178" spans="2:9" x14ac:dyDescent="0.25">
      <c r="H178" s="342"/>
    </row>
    <row r="179" spans="2:9" x14ac:dyDescent="0.25">
      <c r="B179" s="549" t="s">
        <v>224</v>
      </c>
      <c r="C179" s="549"/>
      <c r="D179" s="549"/>
      <c r="E179" s="549"/>
      <c r="F179" s="549"/>
      <c r="G179" s="549"/>
      <c r="H179" s="549"/>
      <c r="I179" s="549"/>
    </row>
    <row r="180" spans="2:9" x14ac:dyDescent="0.25">
      <c r="B180" s="549" t="s">
        <v>152</v>
      </c>
      <c r="C180" s="549"/>
      <c r="D180" s="335" t="s">
        <v>63</v>
      </c>
      <c r="E180" s="335" t="s">
        <v>67</v>
      </c>
      <c r="F180" s="335" t="s">
        <v>225</v>
      </c>
      <c r="G180" s="335" t="s">
        <v>226</v>
      </c>
      <c r="H180" s="336" t="s">
        <v>70</v>
      </c>
      <c r="I180" s="336" t="s">
        <v>227</v>
      </c>
    </row>
    <row r="181" spans="2:9" x14ac:dyDescent="0.25">
      <c r="B181" s="542" t="s">
        <v>124</v>
      </c>
      <c r="C181" s="542"/>
      <c r="D181" s="342">
        <v>4.5</v>
      </c>
      <c r="E181" s="26">
        <v>2.1</v>
      </c>
      <c r="F181" s="26">
        <f t="shared" ref="F181:F188" si="4">E181*D181</f>
        <v>9.4500000000000011</v>
      </c>
      <c r="G181" s="26">
        <f t="shared" ref="G181:G188" si="5">F181-2</f>
        <v>7.4500000000000011</v>
      </c>
      <c r="H181" s="336">
        <v>1</v>
      </c>
      <c r="I181" s="26">
        <f t="shared" ref="I181:I188" si="6">H181*G181</f>
        <v>7.4500000000000011</v>
      </c>
    </row>
    <row r="182" spans="2:9" x14ac:dyDescent="0.25">
      <c r="B182" s="542" t="s">
        <v>125</v>
      </c>
      <c r="C182" s="542"/>
      <c r="D182" s="342">
        <v>4</v>
      </c>
      <c r="E182" s="26">
        <v>2.1</v>
      </c>
      <c r="F182" s="26">
        <f t="shared" si="4"/>
        <v>8.4</v>
      </c>
      <c r="G182" s="26">
        <f t="shared" si="5"/>
        <v>6.4</v>
      </c>
      <c r="H182" s="336">
        <v>1</v>
      </c>
      <c r="I182" s="26">
        <f t="shared" si="6"/>
        <v>6.4</v>
      </c>
    </row>
    <row r="183" spans="2:9" x14ac:dyDescent="0.25">
      <c r="B183" s="542" t="s">
        <v>133</v>
      </c>
      <c r="C183" s="542"/>
      <c r="D183" s="26">
        <v>3</v>
      </c>
      <c r="E183" s="26">
        <v>2.1</v>
      </c>
      <c r="F183" s="26">
        <f t="shared" si="4"/>
        <v>6.3000000000000007</v>
      </c>
      <c r="G183" s="26">
        <f t="shared" si="5"/>
        <v>4.3000000000000007</v>
      </c>
      <c r="H183" s="336">
        <v>3</v>
      </c>
      <c r="I183" s="26">
        <f t="shared" si="6"/>
        <v>12.900000000000002</v>
      </c>
    </row>
    <row r="184" spans="2:9" x14ac:dyDescent="0.25">
      <c r="B184" s="542" t="s">
        <v>132</v>
      </c>
      <c r="C184" s="542"/>
      <c r="D184" s="26">
        <v>1.3</v>
      </c>
      <c r="E184" s="26">
        <v>2.1</v>
      </c>
      <c r="F184" s="26">
        <f t="shared" si="4"/>
        <v>2.7300000000000004</v>
      </c>
      <c r="G184" s="26">
        <f t="shared" si="5"/>
        <v>0.73000000000000043</v>
      </c>
      <c r="H184" s="336">
        <v>3</v>
      </c>
      <c r="I184" s="26">
        <f t="shared" si="6"/>
        <v>2.1900000000000013</v>
      </c>
    </row>
    <row r="185" spans="2:9" x14ac:dyDescent="0.25">
      <c r="B185" s="542" t="s">
        <v>121</v>
      </c>
      <c r="C185" s="542"/>
      <c r="D185" s="26">
        <v>3</v>
      </c>
      <c r="E185" s="26">
        <v>1.6</v>
      </c>
      <c r="F185" s="26">
        <f t="shared" si="4"/>
        <v>4.8000000000000007</v>
      </c>
      <c r="G185" s="26">
        <f t="shared" si="5"/>
        <v>2.8000000000000007</v>
      </c>
      <c r="H185" s="336">
        <v>2</v>
      </c>
      <c r="I185" s="26">
        <f t="shared" si="6"/>
        <v>5.6000000000000014</v>
      </c>
    </row>
    <row r="186" spans="2:9" x14ac:dyDescent="0.25">
      <c r="B186" s="542" t="s">
        <v>129</v>
      </c>
      <c r="C186" s="542"/>
      <c r="D186" s="26">
        <v>3</v>
      </c>
      <c r="E186" s="26">
        <v>1.1000000000000001</v>
      </c>
      <c r="F186" s="26">
        <f t="shared" si="4"/>
        <v>3.3000000000000003</v>
      </c>
      <c r="G186" s="26">
        <f t="shared" si="5"/>
        <v>1.3000000000000003</v>
      </c>
      <c r="H186" s="336">
        <v>2</v>
      </c>
      <c r="I186" s="26">
        <f t="shared" si="6"/>
        <v>2.6000000000000005</v>
      </c>
    </row>
    <row r="187" spans="2:9" x14ac:dyDescent="0.25">
      <c r="B187" s="542" t="s">
        <v>130</v>
      </c>
      <c r="C187" s="542"/>
      <c r="D187" s="26">
        <v>2.6</v>
      </c>
      <c r="E187" s="26">
        <v>1.6</v>
      </c>
      <c r="F187" s="26">
        <f t="shared" si="4"/>
        <v>4.16</v>
      </c>
      <c r="G187" s="26">
        <f t="shared" si="5"/>
        <v>2.16</v>
      </c>
      <c r="H187" s="336">
        <v>2</v>
      </c>
      <c r="I187" s="26">
        <f t="shared" si="6"/>
        <v>4.32</v>
      </c>
    </row>
    <row r="188" spans="2:9" x14ac:dyDescent="0.25">
      <c r="B188" s="542" t="s">
        <v>228</v>
      </c>
      <c r="C188" s="542"/>
      <c r="D188" s="26">
        <v>3.5</v>
      </c>
      <c r="E188" s="26">
        <v>2.2999999999999998</v>
      </c>
      <c r="F188" s="26">
        <f t="shared" si="4"/>
        <v>8.0499999999999989</v>
      </c>
      <c r="G188" s="26">
        <f t="shared" si="5"/>
        <v>6.0499999999999989</v>
      </c>
      <c r="H188" s="336">
        <v>1</v>
      </c>
      <c r="I188" s="26">
        <f t="shared" si="6"/>
        <v>6.0499999999999989</v>
      </c>
    </row>
    <row r="189" spans="2:9" ht="15" customHeight="1" x14ac:dyDescent="0.25">
      <c r="F189" s="26"/>
      <c r="G189" s="567" t="s">
        <v>236</v>
      </c>
      <c r="H189" s="567"/>
      <c r="I189" s="26">
        <f>SUM(I181:I188)</f>
        <v>47.510000000000005</v>
      </c>
    </row>
    <row r="190" spans="2:9" x14ac:dyDescent="0.25">
      <c r="F190" s="26"/>
      <c r="G190" s="28"/>
      <c r="H190" s="28"/>
      <c r="I190" s="26"/>
    </row>
    <row r="191" spans="2:9" x14ac:dyDescent="0.25">
      <c r="B191" s="549" t="s">
        <v>231</v>
      </c>
      <c r="C191" s="549"/>
      <c r="D191" s="549"/>
      <c r="E191" s="549"/>
      <c r="F191" s="335" t="s">
        <v>63</v>
      </c>
      <c r="G191" s="335" t="s">
        <v>67</v>
      </c>
      <c r="H191" s="335" t="s">
        <v>59</v>
      </c>
    </row>
    <row r="192" spans="2:9" x14ac:dyDescent="0.25">
      <c r="B192" s="552" t="s">
        <v>92</v>
      </c>
      <c r="C192" s="550"/>
      <c r="D192" s="550"/>
      <c r="E192" s="550"/>
      <c r="F192" s="26">
        <v>7.1</v>
      </c>
      <c r="G192" s="26">
        <v>1.2</v>
      </c>
      <c r="H192" s="26">
        <f>F192*G192</f>
        <v>8.52</v>
      </c>
    </row>
    <row r="193" spans="2:8" x14ac:dyDescent="0.25">
      <c r="B193" s="552" t="s">
        <v>93</v>
      </c>
      <c r="C193" s="550"/>
      <c r="D193" s="550"/>
      <c r="E193" s="550"/>
      <c r="F193" s="26">
        <v>4.45</v>
      </c>
      <c r="G193" s="26">
        <v>0.8</v>
      </c>
      <c r="H193" s="26">
        <f t="shared" ref="H193:H206" si="7">F193*G193</f>
        <v>3.5600000000000005</v>
      </c>
    </row>
    <row r="194" spans="2:8" x14ac:dyDescent="0.25">
      <c r="B194" s="552" t="s">
        <v>94</v>
      </c>
      <c r="C194" s="550"/>
      <c r="D194" s="550"/>
      <c r="E194" s="550"/>
      <c r="F194" s="26">
        <v>4.45</v>
      </c>
      <c r="G194" s="26">
        <v>0.8</v>
      </c>
      <c r="H194" s="26">
        <f t="shared" si="7"/>
        <v>3.5600000000000005</v>
      </c>
    </row>
    <row r="195" spans="2:8" x14ac:dyDescent="0.25">
      <c r="B195" s="552" t="s">
        <v>95</v>
      </c>
      <c r="C195" s="550"/>
      <c r="D195" s="550"/>
      <c r="E195" s="550"/>
      <c r="F195" s="26">
        <v>2.1</v>
      </c>
      <c r="G195" s="26">
        <v>1.2</v>
      </c>
      <c r="H195" s="26">
        <f t="shared" si="7"/>
        <v>2.52</v>
      </c>
    </row>
    <row r="196" spans="2:8" x14ac:dyDescent="0.25">
      <c r="B196" s="552" t="s">
        <v>96</v>
      </c>
      <c r="C196" s="550"/>
      <c r="D196" s="550"/>
      <c r="E196" s="550"/>
      <c r="F196" s="26">
        <v>2.1</v>
      </c>
      <c r="G196" s="26">
        <v>1.2</v>
      </c>
      <c r="H196" s="26">
        <f t="shared" si="7"/>
        <v>2.52</v>
      </c>
    </row>
    <row r="197" spans="2:8" x14ac:dyDescent="0.25">
      <c r="B197" s="552" t="s">
        <v>97</v>
      </c>
      <c r="C197" s="550"/>
      <c r="D197" s="550"/>
      <c r="E197" s="550"/>
      <c r="F197" s="26">
        <v>20.7</v>
      </c>
      <c r="G197" s="26">
        <v>1.5</v>
      </c>
      <c r="H197" s="26">
        <f t="shared" si="7"/>
        <v>31.049999999999997</v>
      </c>
    </row>
    <row r="198" spans="2:8" x14ac:dyDescent="0.25">
      <c r="B198" s="552" t="s">
        <v>98</v>
      </c>
      <c r="C198" s="550"/>
      <c r="D198" s="550"/>
      <c r="E198" s="550"/>
      <c r="F198" s="26">
        <v>8.15</v>
      </c>
      <c r="G198" s="26">
        <v>2</v>
      </c>
      <c r="H198" s="26">
        <f t="shared" si="7"/>
        <v>16.3</v>
      </c>
    </row>
    <row r="199" spans="2:8" x14ac:dyDescent="0.25">
      <c r="B199" s="552" t="s">
        <v>99</v>
      </c>
      <c r="C199" s="550"/>
      <c r="D199" s="550"/>
      <c r="E199" s="550"/>
      <c r="F199" s="26">
        <v>10.85</v>
      </c>
      <c r="G199" s="26">
        <v>1.2</v>
      </c>
      <c r="H199" s="26">
        <f t="shared" si="7"/>
        <v>13.02</v>
      </c>
    </row>
    <row r="200" spans="2:8" x14ac:dyDescent="0.25">
      <c r="B200" s="552" t="s">
        <v>100</v>
      </c>
      <c r="C200" s="550"/>
      <c r="D200" s="550"/>
      <c r="E200" s="550"/>
      <c r="F200" s="26">
        <v>12.7</v>
      </c>
      <c r="G200" s="26">
        <v>1.5</v>
      </c>
      <c r="H200" s="26">
        <f t="shared" si="7"/>
        <v>19.049999999999997</v>
      </c>
    </row>
    <row r="201" spans="2:8" x14ac:dyDescent="0.25">
      <c r="B201" s="552" t="s">
        <v>101</v>
      </c>
      <c r="C201" s="550"/>
      <c r="D201" s="550"/>
      <c r="E201" s="550"/>
      <c r="F201" s="26">
        <v>13.35</v>
      </c>
      <c r="G201" s="26">
        <v>0.8</v>
      </c>
      <c r="H201" s="26">
        <f t="shared" si="7"/>
        <v>10.68</v>
      </c>
    </row>
    <row r="202" spans="2:8" x14ac:dyDescent="0.25">
      <c r="B202" s="552" t="s">
        <v>102</v>
      </c>
      <c r="C202" s="550"/>
      <c r="D202" s="550"/>
      <c r="E202" s="550"/>
      <c r="F202" s="26">
        <v>8.15</v>
      </c>
      <c r="G202" s="26">
        <v>2</v>
      </c>
      <c r="H202" s="26">
        <f t="shared" si="7"/>
        <v>16.3</v>
      </c>
    </row>
    <row r="203" spans="2:8" x14ac:dyDescent="0.25">
      <c r="B203" s="552" t="s">
        <v>103</v>
      </c>
      <c r="C203" s="550"/>
      <c r="D203" s="550"/>
      <c r="E203" s="550"/>
      <c r="F203" s="26">
        <v>17.399999999999999</v>
      </c>
      <c r="G203" s="26">
        <v>0.8</v>
      </c>
      <c r="H203" s="26">
        <f t="shared" si="7"/>
        <v>13.92</v>
      </c>
    </row>
    <row r="204" spans="2:8" x14ac:dyDescent="0.25">
      <c r="B204" s="552" t="s">
        <v>104</v>
      </c>
      <c r="C204" s="550"/>
      <c r="D204" s="550"/>
      <c r="E204" s="550"/>
      <c r="F204" s="26">
        <v>12.1</v>
      </c>
      <c r="G204" s="26">
        <v>1.2</v>
      </c>
      <c r="H204" s="26">
        <f t="shared" si="7"/>
        <v>14.52</v>
      </c>
    </row>
    <row r="205" spans="2:8" x14ac:dyDescent="0.25">
      <c r="B205" s="552" t="s">
        <v>105</v>
      </c>
      <c r="C205" s="550"/>
      <c r="D205" s="550"/>
      <c r="E205" s="550"/>
      <c r="F205" s="26">
        <v>3.8</v>
      </c>
      <c r="G205" s="26">
        <v>1.2</v>
      </c>
      <c r="H205" s="26">
        <f t="shared" si="7"/>
        <v>4.5599999999999996</v>
      </c>
    </row>
    <row r="206" spans="2:8" x14ac:dyDescent="0.25">
      <c r="B206" s="552" t="s">
        <v>106</v>
      </c>
      <c r="C206" s="550"/>
      <c r="D206" s="550"/>
      <c r="E206" s="550"/>
      <c r="F206" s="26">
        <v>3.8</v>
      </c>
      <c r="G206" s="26">
        <v>1.2</v>
      </c>
      <c r="H206" s="26">
        <f t="shared" si="7"/>
        <v>4.5599999999999996</v>
      </c>
    </row>
    <row r="207" spans="2:8" x14ac:dyDescent="0.25">
      <c r="B207" s="552" t="s">
        <v>107</v>
      </c>
      <c r="C207" s="550"/>
      <c r="D207" s="550"/>
      <c r="E207" s="550"/>
      <c r="F207" s="26">
        <v>5.85</v>
      </c>
      <c r="G207" s="26">
        <v>2</v>
      </c>
      <c r="H207" s="26">
        <f>F207*G207</f>
        <v>11.7</v>
      </c>
    </row>
    <row r="208" spans="2:8" x14ac:dyDescent="0.25">
      <c r="B208" s="552" t="s">
        <v>232</v>
      </c>
      <c r="C208" s="550"/>
      <c r="D208" s="550"/>
      <c r="E208" s="550"/>
      <c r="F208" s="26">
        <v>8.6</v>
      </c>
      <c r="G208" s="26">
        <v>1.2</v>
      </c>
      <c r="H208" s="26">
        <f>F208*G208</f>
        <v>10.319999999999999</v>
      </c>
    </row>
    <row r="209" spans="1:8" x14ac:dyDescent="0.25">
      <c r="B209" s="552" t="s">
        <v>233</v>
      </c>
      <c r="C209" s="550"/>
      <c r="D209" s="550"/>
      <c r="E209" s="550"/>
      <c r="F209" s="26">
        <v>5.05</v>
      </c>
      <c r="G209" s="26">
        <v>0.8</v>
      </c>
      <c r="H209" s="26">
        <f>F209*G209</f>
        <v>4.04</v>
      </c>
    </row>
    <row r="210" spans="1:8" x14ac:dyDescent="0.25">
      <c r="B210" s="552" t="s">
        <v>234</v>
      </c>
      <c r="C210" s="550"/>
      <c r="D210" s="550"/>
      <c r="E210" s="550"/>
      <c r="F210" s="26">
        <v>6.15</v>
      </c>
      <c r="G210" s="26">
        <v>2</v>
      </c>
      <c r="H210" s="26">
        <f>F210*G210</f>
        <v>12.3</v>
      </c>
    </row>
    <row r="211" spans="1:8" x14ac:dyDescent="0.25">
      <c r="B211" s="552" t="s">
        <v>235</v>
      </c>
      <c r="C211" s="550"/>
      <c r="D211" s="550"/>
      <c r="E211" s="550"/>
      <c r="F211" s="26">
        <v>10.6</v>
      </c>
      <c r="G211" s="26">
        <v>1.5</v>
      </c>
      <c r="H211" s="26">
        <f>F211*G211</f>
        <v>15.899999999999999</v>
      </c>
    </row>
    <row r="212" spans="1:8" x14ac:dyDescent="0.25">
      <c r="F212" s="558" t="s">
        <v>108</v>
      </c>
      <c r="G212" s="558"/>
      <c r="H212" s="26">
        <f>SUM(H192:H211)</f>
        <v>218.9</v>
      </c>
    </row>
    <row r="213" spans="1:8" ht="15" x14ac:dyDescent="0.25">
      <c r="F213" s="344"/>
      <c r="G213" s="344"/>
      <c r="H213" s="27"/>
    </row>
    <row r="214" spans="1:8" ht="15" x14ac:dyDescent="0.25">
      <c r="F214" s="558" t="s">
        <v>1161</v>
      </c>
      <c r="G214" s="558"/>
      <c r="H214" s="27">
        <f>H177-I189+H212</f>
        <v>798.82500000000005</v>
      </c>
    </row>
    <row r="215" spans="1:8" ht="15" x14ac:dyDescent="0.25">
      <c r="F215" s="344"/>
      <c r="G215" s="344"/>
      <c r="H215" s="27"/>
    </row>
    <row r="216" spans="1:8" ht="15" customHeight="1" x14ac:dyDescent="0.25">
      <c r="A216" s="221" t="s">
        <v>819</v>
      </c>
      <c r="B216" s="552" t="s">
        <v>1238</v>
      </c>
      <c r="C216" s="552"/>
      <c r="D216" s="552"/>
      <c r="E216" s="552"/>
      <c r="F216" s="335" t="s">
        <v>63</v>
      </c>
      <c r="G216" s="335" t="s">
        <v>67</v>
      </c>
      <c r="H216" s="335" t="s">
        <v>59</v>
      </c>
    </row>
    <row r="217" spans="1:8" ht="15" customHeight="1" x14ac:dyDescent="0.25">
      <c r="B217" s="542" t="s">
        <v>307</v>
      </c>
      <c r="C217" s="542"/>
      <c r="D217" s="542"/>
      <c r="E217" s="542"/>
      <c r="F217" s="356">
        <v>29.69</v>
      </c>
      <c r="G217" s="356">
        <v>0.6</v>
      </c>
      <c r="H217" s="356">
        <f t="shared" ref="H217:H223" si="8">G217*F217</f>
        <v>17.814</v>
      </c>
    </row>
    <row r="218" spans="1:8" ht="15" customHeight="1" x14ac:dyDescent="0.25">
      <c r="B218" s="542" t="s">
        <v>308</v>
      </c>
      <c r="C218" s="542"/>
      <c r="D218" s="542"/>
      <c r="E218" s="542"/>
      <c r="F218" s="356">
        <v>6.45</v>
      </c>
      <c r="G218" s="356">
        <v>0.6</v>
      </c>
      <c r="H218" s="356">
        <f t="shared" si="8"/>
        <v>3.87</v>
      </c>
    </row>
    <row r="219" spans="1:8" ht="15" customHeight="1" x14ac:dyDescent="0.25">
      <c r="B219" s="542" t="s">
        <v>309</v>
      </c>
      <c r="C219" s="542"/>
      <c r="D219" s="542"/>
      <c r="E219" s="542"/>
      <c r="F219" s="356">
        <v>52.5</v>
      </c>
      <c r="G219" s="356">
        <v>0.45</v>
      </c>
      <c r="H219" s="356">
        <f t="shared" si="8"/>
        <v>23.625</v>
      </c>
    </row>
    <row r="220" spans="1:8" ht="15" customHeight="1" x14ac:dyDescent="0.25">
      <c r="B220" s="542" t="s">
        <v>310</v>
      </c>
      <c r="C220" s="542"/>
      <c r="D220" s="542"/>
      <c r="E220" s="542"/>
      <c r="F220" s="356">
        <v>39.700000000000003</v>
      </c>
      <c r="G220" s="356">
        <v>0.45</v>
      </c>
      <c r="H220" s="356">
        <f t="shared" si="8"/>
        <v>17.865000000000002</v>
      </c>
    </row>
    <row r="221" spans="1:8" ht="15" customHeight="1" x14ac:dyDescent="0.25">
      <c r="B221" s="542" t="s">
        <v>311</v>
      </c>
      <c r="C221" s="542"/>
      <c r="D221" s="542"/>
      <c r="E221" s="542"/>
      <c r="F221" s="356">
        <v>17.93</v>
      </c>
      <c r="G221" s="356">
        <v>0.45</v>
      </c>
      <c r="H221" s="356">
        <f t="shared" si="8"/>
        <v>8.0685000000000002</v>
      </c>
    </row>
    <row r="222" spans="1:8" ht="15" customHeight="1" x14ac:dyDescent="0.25">
      <c r="B222" s="542" t="s">
        <v>312</v>
      </c>
      <c r="C222" s="542"/>
      <c r="D222" s="542"/>
      <c r="E222" s="542"/>
      <c r="F222" s="356">
        <v>16.239999999999998</v>
      </c>
      <c r="G222" s="356">
        <v>0.55000000000000004</v>
      </c>
      <c r="H222" s="356">
        <f t="shared" si="8"/>
        <v>8.9320000000000004</v>
      </c>
    </row>
    <row r="223" spans="1:8" ht="15" customHeight="1" x14ac:dyDescent="0.25">
      <c r="B223" s="542" t="s">
        <v>313</v>
      </c>
      <c r="C223" s="542"/>
      <c r="D223" s="542"/>
      <c r="E223" s="542"/>
      <c r="F223" s="26">
        <v>14.9</v>
      </c>
      <c r="G223" s="336">
        <v>0.55000000000000004</v>
      </c>
      <c r="H223" s="356">
        <f t="shared" si="8"/>
        <v>8.1950000000000003</v>
      </c>
    </row>
    <row r="224" spans="1:8" ht="15" customHeight="1" x14ac:dyDescent="0.25">
      <c r="B224" s="357"/>
      <c r="C224" s="339"/>
      <c r="D224" s="339"/>
      <c r="E224" s="339"/>
      <c r="F224" s="558" t="s">
        <v>314</v>
      </c>
      <c r="G224" s="558"/>
      <c r="H224" s="27">
        <f>SUM(H217:H223)</f>
        <v>88.369500000000016</v>
      </c>
    </row>
    <row r="225" spans="1:10" ht="15" customHeight="1" x14ac:dyDescent="0.25">
      <c r="B225" s="357"/>
      <c r="C225" s="339"/>
      <c r="D225" s="339"/>
      <c r="E225" s="339"/>
      <c r="F225" s="344"/>
      <c r="G225" s="344"/>
      <c r="H225" s="27"/>
    </row>
    <row r="226" spans="1:10" ht="31.5" customHeight="1" x14ac:dyDescent="0.25">
      <c r="A226" s="221" t="s">
        <v>820</v>
      </c>
      <c r="B226" s="556" t="s">
        <v>423</v>
      </c>
      <c r="C226" s="556"/>
      <c r="D226" s="556"/>
      <c r="E226" s="556"/>
      <c r="F226" s="335" t="s">
        <v>63</v>
      </c>
      <c r="G226" s="335" t="s">
        <v>67</v>
      </c>
      <c r="H226" s="335" t="s">
        <v>59</v>
      </c>
    </row>
    <row r="227" spans="1:10" ht="15" customHeight="1" x14ac:dyDescent="0.25">
      <c r="B227" s="542" t="s">
        <v>230</v>
      </c>
      <c r="C227" s="542"/>
      <c r="D227" s="542"/>
      <c r="E227" s="542"/>
      <c r="F227" s="26">
        <v>3.5</v>
      </c>
      <c r="G227" s="26">
        <v>2.2999999999999998</v>
      </c>
      <c r="H227" s="27">
        <f>G227*F227</f>
        <v>8.0499999999999989</v>
      </c>
    </row>
    <row r="228" spans="1:10" ht="15" customHeight="1" x14ac:dyDescent="0.25">
      <c r="B228" s="357"/>
      <c r="C228" s="339"/>
      <c r="D228" s="339"/>
      <c r="E228" s="339"/>
      <c r="F228" s="344"/>
      <c r="G228" s="344"/>
      <c r="H228" s="27"/>
    </row>
    <row r="230" spans="1:10" ht="15" x14ac:dyDescent="0.25">
      <c r="A230" s="20" t="s">
        <v>821</v>
      </c>
      <c r="B230" s="544" t="s">
        <v>116</v>
      </c>
      <c r="C230" s="545"/>
      <c r="D230" s="545"/>
      <c r="E230" s="545"/>
      <c r="F230" s="545"/>
      <c r="G230" s="545"/>
      <c r="H230" s="545"/>
      <c r="I230" s="545"/>
      <c r="J230" s="546"/>
    </row>
    <row r="231" spans="1:10" x14ac:dyDescent="0.25">
      <c r="A231" s="23" t="s">
        <v>822</v>
      </c>
      <c r="B231" s="569" t="s">
        <v>1239</v>
      </c>
      <c r="C231" s="570"/>
      <c r="D231" s="570"/>
      <c r="E231" s="570"/>
    </row>
    <row r="232" spans="1:10" x14ac:dyDescent="0.25">
      <c r="B232" s="542" t="s">
        <v>152</v>
      </c>
      <c r="C232" s="549"/>
      <c r="D232" s="549"/>
      <c r="E232" s="549"/>
      <c r="F232" s="335" t="s">
        <v>70</v>
      </c>
      <c r="G232" s="335"/>
    </row>
    <row r="233" spans="1:10" x14ac:dyDescent="0.25">
      <c r="B233" s="542" t="s">
        <v>126</v>
      </c>
      <c r="C233" s="549"/>
      <c r="D233" s="549"/>
      <c r="E233" s="549"/>
      <c r="F233" s="342">
        <v>9</v>
      </c>
      <c r="G233" s="26"/>
    </row>
    <row r="234" spans="1:10" ht="15" x14ac:dyDescent="0.25">
      <c r="C234" s="339"/>
      <c r="D234" s="339"/>
      <c r="E234" s="349" t="s">
        <v>119</v>
      </c>
      <c r="F234" s="338">
        <f>F233</f>
        <v>9</v>
      </c>
      <c r="G234" s="26"/>
    </row>
    <row r="235" spans="1:10" x14ac:dyDescent="0.25">
      <c r="B235" s="552"/>
      <c r="C235" s="550"/>
      <c r="D235" s="550"/>
      <c r="E235" s="550"/>
      <c r="F235" s="335"/>
      <c r="G235" s="26"/>
    </row>
    <row r="236" spans="1:10" x14ac:dyDescent="0.25">
      <c r="A236" s="23" t="s">
        <v>823</v>
      </c>
      <c r="B236" s="552" t="s">
        <v>1240</v>
      </c>
      <c r="C236" s="550"/>
      <c r="D236" s="550"/>
      <c r="E236" s="550"/>
    </row>
    <row r="237" spans="1:10" x14ac:dyDescent="0.25">
      <c r="B237" s="542" t="s">
        <v>152</v>
      </c>
      <c r="C237" s="549"/>
      <c r="D237" s="549"/>
      <c r="E237" s="549"/>
      <c r="F237" s="335" t="s">
        <v>70</v>
      </c>
      <c r="G237" s="335"/>
    </row>
    <row r="238" spans="1:10" x14ac:dyDescent="0.25">
      <c r="B238" s="542" t="s">
        <v>126</v>
      </c>
      <c r="C238" s="549"/>
      <c r="D238" s="549"/>
      <c r="E238" s="549"/>
      <c r="F238" s="342">
        <v>9</v>
      </c>
      <c r="G238" s="26"/>
    </row>
    <row r="239" spans="1:10" ht="15" x14ac:dyDescent="0.25">
      <c r="C239" s="339"/>
      <c r="D239" s="339"/>
      <c r="E239" s="349" t="s">
        <v>119</v>
      </c>
      <c r="F239" s="338">
        <f>F238</f>
        <v>9</v>
      </c>
      <c r="G239" s="26"/>
    </row>
    <row r="240" spans="1:10" x14ac:dyDescent="0.25">
      <c r="B240" s="552"/>
      <c r="C240" s="550"/>
      <c r="D240" s="550"/>
      <c r="E240" s="550"/>
      <c r="F240" s="335"/>
      <c r="G240" s="26"/>
    </row>
    <row r="241" spans="1:10" ht="15" x14ac:dyDescent="0.25">
      <c r="A241" s="20" t="s">
        <v>824</v>
      </c>
      <c r="B241" s="544" t="s">
        <v>120</v>
      </c>
      <c r="C241" s="545"/>
      <c r="D241" s="545"/>
      <c r="E241" s="545"/>
      <c r="F241" s="545"/>
      <c r="G241" s="545"/>
      <c r="H241" s="545"/>
      <c r="I241" s="545"/>
      <c r="J241" s="546"/>
    </row>
    <row r="242" spans="1:10" ht="29.25" customHeight="1" x14ac:dyDescent="0.25">
      <c r="A242" s="23" t="s">
        <v>825</v>
      </c>
      <c r="B242" s="556" t="s">
        <v>242</v>
      </c>
      <c r="C242" s="547"/>
      <c r="D242" s="547"/>
      <c r="E242" s="547"/>
    </row>
    <row r="243" spans="1:10" x14ac:dyDescent="0.25">
      <c r="B243" s="542" t="s">
        <v>211</v>
      </c>
      <c r="C243" s="549"/>
      <c r="D243" s="549"/>
      <c r="E243" s="549"/>
      <c r="F243" s="335" t="s">
        <v>63</v>
      </c>
      <c r="G243" s="335" t="s">
        <v>67</v>
      </c>
      <c r="H243" s="335" t="s">
        <v>70</v>
      </c>
      <c r="I243" s="335" t="s">
        <v>145</v>
      </c>
      <c r="J243" s="24"/>
    </row>
    <row r="244" spans="1:10" ht="15" x14ac:dyDescent="0.25">
      <c r="B244" s="542" t="s">
        <v>124</v>
      </c>
      <c r="C244" s="549"/>
      <c r="D244" s="549"/>
      <c r="E244" s="549"/>
      <c r="F244" s="342">
        <v>4.5</v>
      </c>
      <c r="G244" s="26">
        <v>2.1</v>
      </c>
      <c r="H244" s="26">
        <v>1</v>
      </c>
      <c r="I244" s="26">
        <f>F244*G244*H244</f>
        <v>9.4500000000000011</v>
      </c>
      <c r="J244" s="267"/>
    </row>
    <row r="245" spans="1:10" ht="15" x14ac:dyDescent="0.25">
      <c r="B245" s="542" t="s">
        <v>125</v>
      </c>
      <c r="C245" s="549"/>
      <c r="D245" s="549"/>
      <c r="E245" s="549"/>
      <c r="F245" s="342">
        <v>4</v>
      </c>
      <c r="G245" s="26">
        <v>2.1</v>
      </c>
      <c r="H245" s="26">
        <v>1</v>
      </c>
      <c r="I245" s="26">
        <f>F245*G245*H245</f>
        <v>8.4</v>
      </c>
      <c r="J245" s="267"/>
    </row>
    <row r="246" spans="1:10" x14ac:dyDescent="0.25">
      <c r="A246" s="23"/>
      <c r="B246" s="542" t="s">
        <v>133</v>
      </c>
      <c r="C246" s="549"/>
      <c r="D246" s="549"/>
      <c r="E246" s="549"/>
      <c r="F246" s="342">
        <v>3</v>
      </c>
      <c r="G246" s="26">
        <v>2.1</v>
      </c>
      <c r="H246" s="26">
        <v>3</v>
      </c>
      <c r="I246" s="26">
        <f>F246*G246*H246</f>
        <v>18.900000000000002</v>
      </c>
    </row>
    <row r="247" spans="1:10" ht="15" x14ac:dyDescent="0.25">
      <c r="B247" s="552"/>
      <c r="C247" s="552"/>
      <c r="D247" s="552"/>
      <c r="E247" s="552"/>
      <c r="F247" s="335"/>
      <c r="G247" s="26"/>
      <c r="H247" s="358" t="s">
        <v>239</v>
      </c>
      <c r="I247" s="27">
        <f>SUM(I244:I246)</f>
        <v>36.75</v>
      </c>
      <c r="J247" s="267"/>
    </row>
    <row r="248" spans="1:10" ht="15" x14ac:dyDescent="0.25">
      <c r="B248" s="357"/>
      <c r="C248" s="357"/>
      <c r="D248" s="357"/>
      <c r="E248" s="357"/>
      <c r="F248" s="335"/>
      <c r="G248" s="26"/>
      <c r="H248" s="358"/>
      <c r="I248" s="27"/>
      <c r="J248" s="267"/>
    </row>
    <row r="249" spans="1:10" ht="30" customHeight="1" x14ac:dyDescent="0.25">
      <c r="A249" s="23" t="s">
        <v>826</v>
      </c>
      <c r="B249" s="556" t="s">
        <v>246</v>
      </c>
      <c r="C249" s="547"/>
      <c r="D249" s="547"/>
      <c r="E249" s="547"/>
    </row>
    <row r="250" spans="1:10" ht="30.75" customHeight="1" x14ac:dyDescent="0.25">
      <c r="B250" s="542" t="s">
        <v>211</v>
      </c>
      <c r="C250" s="549"/>
      <c r="D250" s="549"/>
      <c r="E250" s="549"/>
      <c r="F250" s="335" t="s">
        <v>63</v>
      </c>
      <c r="G250" s="335" t="s">
        <v>67</v>
      </c>
      <c r="H250" s="335" t="s">
        <v>70</v>
      </c>
      <c r="I250" s="335" t="s">
        <v>145</v>
      </c>
      <c r="J250" s="24"/>
    </row>
    <row r="251" spans="1:10" ht="15" x14ac:dyDescent="0.25">
      <c r="B251" s="542" t="s">
        <v>132</v>
      </c>
      <c r="C251" s="549"/>
      <c r="D251" s="549"/>
      <c r="E251" s="549"/>
      <c r="F251" s="342">
        <v>1.3</v>
      </c>
      <c r="G251" s="26">
        <v>2.1</v>
      </c>
      <c r="H251" s="26">
        <v>3</v>
      </c>
      <c r="I251" s="26">
        <f>F251*G251*H251</f>
        <v>8.1900000000000013</v>
      </c>
      <c r="J251" s="267"/>
    </row>
    <row r="252" spans="1:10" ht="15" customHeight="1" x14ac:dyDescent="0.25">
      <c r="B252" s="542"/>
      <c r="C252" s="549"/>
      <c r="D252" s="549"/>
      <c r="E252" s="549"/>
      <c r="F252" s="342"/>
      <c r="G252" s="26"/>
      <c r="H252" s="358" t="s">
        <v>239</v>
      </c>
      <c r="I252" s="27">
        <f>SUM(I248:I251)</f>
        <v>8.1900000000000013</v>
      </c>
      <c r="J252" s="267"/>
    </row>
    <row r="254" spans="1:10" ht="33" customHeight="1" x14ac:dyDescent="0.25">
      <c r="A254" s="23" t="s">
        <v>827</v>
      </c>
      <c r="B254" s="556" t="s">
        <v>247</v>
      </c>
      <c r="C254" s="547"/>
      <c r="D254" s="547"/>
      <c r="E254" s="547"/>
    </row>
    <row r="255" spans="1:10" x14ac:dyDescent="0.25">
      <c r="B255" s="542" t="s">
        <v>211</v>
      </c>
      <c r="C255" s="549"/>
      <c r="D255" s="549"/>
      <c r="E255" s="549"/>
      <c r="F255" s="335" t="s">
        <v>63</v>
      </c>
      <c r="G255" s="335" t="s">
        <v>67</v>
      </c>
      <c r="H255" s="335" t="s">
        <v>70</v>
      </c>
      <c r="I255" s="335" t="s">
        <v>145</v>
      </c>
    </row>
    <row r="256" spans="1:10" x14ac:dyDescent="0.25">
      <c r="B256" s="542" t="s">
        <v>147</v>
      </c>
      <c r="C256" s="549"/>
      <c r="D256" s="549"/>
      <c r="E256" s="549"/>
      <c r="F256" s="342">
        <v>0.6</v>
      </c>
      <c r="G256" s="26">
        <v>1.8</v>
      </c>
      <c r="H256" s="26">
        <v>6</v>
      </c>
      <c r="I256" s="26">
        <f>F256*G256*H256</f>
        <v>6.48</v>
      </c>
    </row>
    <row r="257" spans="1:10" ht="14.25" customHeight="1" x14ac:dyDescent="0.25">
      <c r="B257" s="542" t="s">
        <v>1147</v>
      </c>
      <c r="C257" s="549"/>
      <c r="D257" s="549"/>
      <c r="E257" s="549"/>
      <c r="F257" s="342">
        <v>0.8</v>
      </c>
      <c r="G257" s="26">
        <v>1.2</v>
      </c>
      <c r="H257" s="26">
        <v>1</v>
      </c>
      <c r="I257" s="26">
        <f>F257*G257*H257</f>
        <v>0.96</v>
      </c>
    </row>
    <row r="258" spans="1:10" ht="15" x14ac:dyDescent="0.25">
      <c r="H258" s="358" t="s">
        <v>239</v>
      </c>
      <c r="I258" s="27">
        <f>SUM(I256:I257)</f>
        <v>7.44</v>
      </c>
      <c r="J258" s="24"/>
    </row>
    <row r="259" spans="1:10" x14ac:dyDescent="0.25">
      <c r="J259" s="334"/>
    </row>
    <row r="260" spans="1:10" x14ac:dyDescent="0.25">
      <c r="J260" s="334"/>
    </row>
    <row r="261" spans="1:10" ht="15" x14ac:dyDescent="0.25">
      <c r="A261" s="23" t="s">
        <v>828</v>
      </c>
      <c r="B261" s="556" t="s">
        <v>240</v>
      </c>
      <c r="C261" s="556"/>
      <c r="D261" s="556"/>
      <c r="E261" s="556"/>
      <c r="J261" s="267"/>
    </row>
    <row r="262" spans="1:10" ht="29.25" customHeight="1" x14ac:dyDescent="0.25">
      <c r="B262" s="542" t="s">
        <v>241</v>
      </c>
      <c r="C262" s="549"/>
      <c r="D262" s="549"/>
      <c r="E262" s="549"/>
      <c r="F262" s="335" t="s">
        <v>63</v>
      </c>
      <c r="G262" s="335" t="s">
        <v>67</v>
      </c>
      <c r="H262" s="335" t="s">
        <v>70</v>
      </c>
      <c r="I262" s="335" t="s">
        <v>145</v>
      </c>
      <c r="J262" s="267"/>
    </row>
    <row r="263" spans="1:10" ht="15" x14ac:dyDescent="0.25">
      <c r="B263" s="542" t="s">
        <v>122</v>
      </c>
      <c r="C263" s="549"/>
      <c r="D263" s="549"/>
      <c r="E263" s="549"/>
      <c r="F263" s="342">
        <v>2.6</v>
      </c>
      <c r="G263" s="26">
        <v>0.7</v>
      </c>
      <c r="H263" s="26">
        <v>2</v>
      </c>
      <c r="I263" s="26">
        <f>F263*G263*H263</f>
        <v>3.6399999999999997</v>
      </c>
      <c r="J263" s="267"/>
    </row>
    <row r="264" spans="1:10" ht="15" x14ac:dyDescent="0.25">
      <c r="B264" s="542" t="s">
        <v>204</v>
      </c>
      <c r="C264" s="549"/>
      <c r="D264" s="549"/>
      <c r="E264" s="549"/>
      <c r="F264" s="342">
        <v>2.2000000000000002</v>
      </c>
      <c r="G264" s="26">
        <v>0.7</v>
      </c>
      <c r="H264" s="26">
        <v>2</v>
      </c>
      <c r="I264" s="26">
        <f>F264*G264*H264</f>
        <v>3.08</v>
      </c>
      <c r="J264" s="267"/>
    </row>
    <row r="265" spans="1:10" ht="15" x14ac:dyDescent="0.25">
      <c r="B265" s="542" t="s">
        <v>205</v>
      </c>
      <c r="C265" s="549"/>
      <c r="D265" s="549"/>
      <c r="E265" s="549"/>
      <c r="F265" s="342">
        <v>1.8</v>
      </c>
      <c r="G265" s="26">
        <v>0.7</v>
      </c>
      <c r="H265" s="26">
        <v>2</v>
      </c>
      <c r="I265" s="26">
        <f>F265*G265*H265</f>
        <v>2.52</v>
      </c>
      <c r="J265" s="267"/>
    </row>
    <row r="266" spans="1:10" x14ac:dyDescent="0.25">
      <c r="B266" s="542" t="s">
        <v>206</v>
      </c>
      <c r="C266" s="549"/>
      <c r="D266" s="549"/>
      <c r="E266" s="549"/>
      <c r="F266" s="342">
        <v>1.5</v>
      </c>
      <c r="G266" s="26">
        <v>0.7</v>
      </c>
      <c r="H266" s="26">
        <v>1</v>
      </c>
      <c r="I266" s="26">
        <f>F266*G266*H266</f>
        <v>1.0499999999999998</v>
      </c>
    </row>
    <row r="267" spans="1:10" x14ac:dyDescent="0.25">
      <c r="B267" s="542" t="s">
        <v>207</v>
      </c>
      <c r="C267" s="549"/>
      <c r="D267" s="549"/>
      <c r="E267" s="549"/>
      <c r="F267" s="342">
        <v>1</v>
      </c>
      <c r="G267" s="26">
        <v>0.7</v>
      </c>
      <c r="H267" s="26">
        <v>2</v>
      </c>
      <c r="I267" s="26">
        <f>F267*G267*H267</f>
        <v>1.4</v>
      </c>
      <c r="J267" s="24"/>
    </row>
    <row r="268" spans="1:10" ht="15" x14ac:dyDescent="0.25">
      <c r="B268" s="552"/>
      <c r="C268" s="552"/>
      <c r="D268" s="552"/>
      <c r="E268" s="552"/>
      <c r="F268" s="335"/>
      <c r="G268" s="26"/>
      <c r="H268" s="358" t="s">
        <v>239</v>
      </c>
      <c r="I268" s="27">
        <f>SUM(I263:I267)</f>
        <v>11.69</v>
      </c>
      <c r="J268" s="267"/>
    </row>
    <row r="269" spans="1:10" ht="15" x14ac:dyDescent="0.25">
      <c r="B269" s="542"/>
      <c r="C269" s="542"/>
      <c r="D269" s="542"/>
      <c r="E269" s="542"/>
      <c r="F269" s="335"/>
      <c r="G269" s="26"/>
      <c r="H269" s="358"/>
      <c r="I269" s="27"/>
      <c r="J269" s="267"/>
    </row>
    <row r="270" spans="1:10" ht="15" customHeight="1" x14ac:dyDescent="0.25">
      <c r="A270" s="23" t="s">
        <v>829</v>
      </c>
      <c r="B270" s="556" t="s">
        <v>238</v>
      </c>
      <c r="C270" s="547"/>
      <c r="D270" s="547"/>
      <c r="E270" s="547"/>
      <c r="J270" s="267"/>
    </row>
    <row r="271" spans="1:10" ht="15" x14ac:dyDescent="0.25">
      <c r="B271" s="542" t="s">
        <v>209</v>
      </c>
      <c r="C271" s="549"/>
      <c r="D271" s="549"/>
      <c r="E271" s="549"/>
      <c r="F271" s="335" t="s">
        <v>63</v>
      </c>
      <c r="G271" s="335" t="s">
        <v>67</v>
      </c>
      <c r="H271" s="335" t="s">
        <v>70</v>
      </c>
      <c r="I271" s="335" t="s">
        <v>145</v>
      </c>
      <c r="J271" s="267"/>
    </row>
    <row r="272" spans="1:10" ht="15" x14ac:dyDescent="0.25">
      <c r="B272" s="542" t="s">
        <v>121</v>
      </c>
      <c r="C272" s="549"/>
      <c r="D272" s="549"/>
      <c r="E272" s="549"/>
      <c r="F272" s="342">
        <v>3</v>
      </c>
      <c r="G272" s="26">
        <v>1.6</v>
      </c>
      <c r="H272" s="26">
        <v>2</v>
      </c>
      <c r="I272" s="26">
        <f>F272*G272*H272</f>
        <v>9.6000000000000014</v>
      </c>
      <c r="J272" s="267"/>
    </row>
    <row r="273" spans="1:10" ht="15" x14ac:dyDescent="0.25">
      <c r="B273" s="542" t="s">
        <v>129</v>
      </c>
      <c r="C273" s="549"/>
      <c r="D273" s="549"/>
      <c r="E273" s="549"/>
      <c r="F273" s="342">
        <v>3</v>
      </c>
      <c r="G273" s="26">
        <v>1.1000000000000001</v>
      </c>
      <c r="H273" s="26">
        <v>2</v>
      </c>
      <c r="I273" s="26">
        <f>F273*G273*H273</f>
        <v>6.6000000000000005</v>
      </c>
      <c r="J273" s="267"/>
    </row>
    <row r="274" spans="1:10" ht="15" x14ac:dyDescent="0.25">
      <c r="B274" s="542" t="s">
        <v>130</v>
      </c>
      <c r="C274" s="549"/>
      <c r="D274" s="549"/>
      <c r="E274" s="549"/>
      <c r="F274" s="342">
        <v>2.6</v>
      </c>
      <c r="G274" s="26">
        <v>1.6</v>
      </c>
      <c r="H274" s="26">
        <v>2</v>
      </c>
      <c r="I274" s="26">
        <f>F274*G274*H274</f>
        <v>8.32</v>
      </c>
      <c r="J274" s="267"/>
    </row>
    <row r="275" spans="1:10" ht="15" x14ac:dyDescent="0.25">
      <c r="B275" s="549" t="s">
        <v>243</v>
      </c>
      <c r="C275" s="549"/>
      <c r="D275" s="549"/>
      <c r="E275" s="549"/>
      <c r="F275" s="342"/>
      <c r="G275" s="26"/>
      <c r="H275" s="26"/>
      <c r="I275" s="26"/>
      <c r="J275" s="267"/>
    </row>
    <row r="276" spans="1:10" ht="15" x14ac:dyDescent="0.25">
      <c r="B276" s="549" t="s">
        <v>230</v>
      </c>
      <c r="C276" s="549"/>
      <c r="D276" s="549"/>
      <c r="E276" s="549"/>
      <c r="F276" s="342">
        <v>2</v>
      </c>
      <c r="G276" s="26">
        <v>1.1000000000000001</v>
      </c>
      <c r="H276" s="26">
        <v>1</v>
      </c>
      <c r="I276" s="26">
        <f>F276*G276*H276</f>
        <v>2.2000000000000002</v>
      </c>
      <c r="J276" s="267"/>
    </row>
    <row r="277" spans="1:10" ht="15" x14ac:dyDescent="0.25">
      <c r="B277" s="552"/>
      <c r="C277" s="552"/>
      <c r="D277" s="552"/>
      <c r="E277" s="552"/>
      <c r="F277" s="335"/>
      <c r="G277" s="26"/>
      <c r="H277" s="358" t="s">
        <v>239</v>
      </c>
      <c r="I277" s="27">
        <f>SUM(I272:I274)+I276</f>
        <v>26.720000000000002</v>
      </c>
    </row>
    <row r="279" spans="1:10" ht="15" x14ac:dyDescent="0.25">
      <c r="A279" s="221" t="s">
        <v>830</v>
      </c>
      <c r="B279" s="552" t="s">
        <v>317</v>
      </c>
      <c r="C279" s="552"/>
      <c r="D279" s="552"/>
      <c r="E279" s="552"/>
      <c r="F279" s="335"/>
      <c r="G279" s="26"/>
      <c r="H279" s="358"/>
      <c r="I279" s="27"/>
    </row>
    <row r="280" spans="1:10" x14ac:dyDescent="0.25">
      <c r="B280" s="542" t="s">
        <v>318</v>
      </c>
      <c r="C280" s="549"/>
      <c r="D280" s="549"/>
      <c r="E280" s="549"/>
      <c r="F280" s="335" t="s">
        <v>63</v>
      </c>
      <c r="G280" s="335" t="s">
        <v>67</v>
      </c>
      <c r="H280" s="335" t="s">
        <v>70</v>
      </c>
      <c r="I280" s="335" t="s">
        <v>145</v>
      </c>
    </row>
    <row r="281" spans="1:10" ht="15" x14ac:dyDescent="0.25">
      <c r="B281" s="542" t="s">
        <v>81</v>
      </c>
      <c r="C281" s="549"/>
      <c r="D281" s="549"/>
      <c r="E281" s="549"/>
      <c r="F281" s="342">
        <v>4</v>
      </c>
      <c r="G281" s="26">
        <v>2.1</v>
      </c>
      <c r="H281" s="26">
        <v>2</v>
      </c>
      <c r="I281" s="27">
        <f>F281*G281*H281</f>
        <v>16.8</v>
      </c>
    </row>
    <row r="282" spans="1:10" ht="15" x14ac:dyDescent="0.25">
      <c r="B282" s="357"/>
      <c r="C282" s="357"/>
      <c r="D282" s="357"/>
      <c r="E282" s="357"/>
      <c r="F282" s="335"/>
      <c r="G282" s="26"/>
      <c r="H282" s="358"/>
      <c r="I282" s="27"/>
    </row>
    <row r="283" spans="1:10" x14ac:dyDescent="0.25">
      <c r="B283" s="552"/>
      <c r="C283" s="552"/>
      <c r="D283" s="552"/>
      <c r="E283" s="552"/>
      <c r="F283" s="335"/>
      <c r="G283" s="26"/>
      <c r="H283" s="26"/>
      <c r="I283" s="26"/>
    </row>
    <row r="284" spans="1:10" ht="15" x14ac:dyDescent="0.25">
      <c r="A284" s="20" t="s">
        <v>831</v>
      </c>
      <c r="B284" s="544" t="s">
        <v>131</v>
      </c>
      <c r="C284" s="545"/>
      <c r="D284" s="545"/>
      <c r="E284" s="545"/>
      <c r="F284" s="545"/>
      <c r="G284" s="545"/>
      <c r="H284" s="545"/>
      <c r="I284" s="545"/>
      <c r="J284" s="546"/>
    </row>
    <row r="285" spans="1:10" x14ac:dyDescent="0.25">
      <c r="A285" s="23" t="s">
        <v>832</v>
      </c>
      <c r="B285" s="556" t="s">
        <v>248</v>
      </c>
      <c r="C285" s="547"/>
      <c r="D285" s="547"/>
      <c r="E285" s="547"/>
    </row>
    <row r="286" spans="1:10" x14ac:dyDescent="0.25">
      <c r="B286" s="542" t="s">
        <v>211</v>
      </c>
      <c r="C286" s="549"/>
      <c r="D286" s="549"/>
      <c r="E286" s="549"/>
      <c r="F286" s="335" t="s">
        <v>63</v>
      </c>
      <c r="G286" s="335" t="s">
        <v>67</v>
      </c>
      <c r="H286" s="335" t="s">
        <v>70</v>
      </c>
      <c r="I286" s="335" t="s">
        <v>145</v>
      </c>
      <c r="J286" s="24"/>
    </row>
    <row r="287" spans="1:10" ht="15" x14ac:dyDescent="0.25">
      <c r="B287" s="542" t="s">
        <v>124</v>
      </c>
      <c r="C287" s="549"/>
      <c r="D287" s="549"/>
      <c r="E287" s="549"/>
      <c r="F287" s="342">
        <v>4.5</v>
      </c>
      <c r="G287" s="26">
        <v>2.1</v>
      </c>
      <c r="H287" s="26">
        <v>1</v>
      </c>
      <c r="I287" s="26">
        <f>F287*G287*H287</f>
        <v>9.4500000000000011</v>
      </c>
      <c r="J287" s="267"/>
    </row>
    <row r="288" spans="1:10" ht="15" x14ac:dyDescent="0.25">
      <c r="B288" s="542" t="s">
        <v>125</v>
      </c>
      <c r="C288" s="549"/>
      <c r="D288" s="549"/>
      <c r="E288" s="549"/>
      <c r="F288" s="342">
        <v>4</v>
      </c>
      <c r="G288" s="26">
        <v>2.1</v>
      </c>
      <c r="H288" s="26">
        <v>1</v>
      </c>
      <c r="I288" s="26">
        <f>F288*G288*H288</f>
        <v>8.4</v>
      </c>
      <c r="J288" s="267"/>
    </row>
    <row r="289" spans="1:11" ht="15" x14ac:dyDescent="0.25">
      <c r="A289" s="23"/>
      <c r="B289" s="542" t="s">
        <v>133</v>
      </c>
      <c r="C289" s="549"/>
      <c r="D289" s="549"/>
      <c r="E289" s="549"/>
      <c r="F289" s="342">
        <v>3</v>
      </c>
      <c r="G289" s="26">
        <v>2.1</v>
      </c>
      <c r="H289" s="26">
        <v>3</v>
      </c>
      <c r="I289" s="26">
        <f>F289*G289*H289</f>
        <v>18.900000000000002</v>
      </c>
      <c r="J289" s="267"/>
    </row>
    <row r="290" spans="1:11" ht="15" x14ac:dyDescent="0.25">
      <c r="A290" s="23"/>
      <c r="B290" s="542" t="s">
        <v>132</v>
      </c>
      <c r="C290" s="549"/>
      <c r="D290" s="549"/>
      <c r="E290" s="549"/>
      <c r="F290" s="342">
        <v>1.3</v>
      </c>
      <c r="G290" s="26">
        <v>2.1</v>
      </c>
      <c r="H290" s="26">
        <v>3</v>
      </c>
      <c r="I290" s="26">
        <f>F290*G290*H290</f>
        <v>8.1900000000000013</v>
      </c>
      <c r="J290" s="267"/>
    </row>
    <row r="291" spans="1:11" ht="15" x14ac:dyDescent="0.25">
      <c r="B291" s="552"/>
      <c r="C291" s="552"/>
      <c r="D291" s="552"/>
      <c r="E291" s="552"/>
      <c r="F291" s="335"/>
      <c r="G291" s="26"/>
      <c r="H291" s="358" t="s">
        <v>239</v>
      </c>
      <c r="I291" s="27">
        <f>SUM(I287:I290)</f>
        <v>44.94</v>
      </c>
      <c r="J291" s="267"/>
    </row>
    <row r="292" spans="1:11" ht="15" x14ac:dyDescent="0.25">
      <c r="B292" s="552"/>
      <c r="C292" s="552"/>
      <c r="D292" s="552"/>
      <c r="E292" s="552"/>
      <c r="F292" s="335"/>
      <c r="G292" s="26"/>
      <c r="H292" s="26"/>
      <c r="I292" s="26"/>
      <c r="J292" s="267"/>
      <c r="K292" s="28"/>
    </row>
    <row r="293" spans="1:11" ht="15" customHeight="1" x14ac:dyDescent="0.25">
      <c r="A293" s="221" t="s">
        <v>833</v>
      </c>
      <c r="B293" s="552" t="s">
        <v>249</v>
      </c>
      <c r="C293" s="552"/>
      <c r="D293" s="552"/>
      <c r="E293" s="552"/>
      <c r="F293" s="335"/>
      <c r="G293" s="26"/>
      <c r="H293" s="26"/>
      <c r="I293" s="26"/>
      <c r="J293" s="267"/>
    </row>
    <row r="294" spans="1:11" ht="15" x14ac:dyDescent="0.25">
      <c r="B294" s="542" t="s">
        <v>241</v>
      </c>
      <c r="C294" s="549"/>
      <c r="D294" s="549"/>
      <c r="E294" s="549"/>
      <c r="F294" s="335" t="s">
        <v>63</v>
      </c>
      <c r="G294" s="335" t="s">
        <v>67</v>
      </c>
      <c r="H294" s="335" t="s">
        <v>70</v>
      </c>
      <c r="I294" s="335" t="s">
        <v>145</v>
      </c>
      <c r="J294" s="267"/>
    </row>
    <row r="295" spans="1:11" x14ac:dyDescent="0.25">
      <c r="A295" s="23"/>
      <c r="B295" s="542" t="s">
        <v>122</v>
      </c>
      <c r="C295" s="549"/>
      <c r="D295" s="549"/>
      <c r="E295" s="549"/>
      <c r="F295" s="342">
        <v>2.6</v>
      </c>
      <c r="G295" s="26">
        <v>0.7</v>
      </c>
      <c r="H295" s="26">
        <v>2</v>
      </c>
      <c r="I295" s="26">
        <f>F295*G295*H295</f>
        <v>3.6399999999999997</v>
      </c>
    </row>
    <row r="296" spans="1:11" x14ac:dyDescent="0.25">
      <c r="B296" s="542" t="s">
        <v>204</v>
      </c>
      <c r="C296" s="549"/>
      <c r="D296" s="549"/>
      <c r="E296" s="549"/>
      <c r="F296" s="342">
        <v>2.2000000000000002</v>
      </c>
      <c r="G296" s="26">
        <v>0.7</v>
      </c>
      <c r="H296" s="26">
        <v>2</v>
      </c>
      <c r="I296" s="26">
        <f>F296*G296*H296</f>
        <v>3.08</v>
      </c>
      <c r="J296" s="24"/>
    </row>
    <row r="297" spans="1:11" ht="15" x14ac:dyDescent="0.25">
      <c r="B297" s="542" t="s">
        <v>205</v>
      </c>
      <c r="C297" s="549"/>
      <c r="D297" s="549"/>
      <c r="E297" s="549"/>
      <c r="F297" s="342">
        <v>1.8</v>
      </c>
      <c r="G297" s="26">
        <v>0.7</v>
      </c>
      <c r="H297" s="26">
        <v>2</v>
      </c>
      <c r="I297" s="26">
        <f>F297*G297*H297</f>
        <v>2.52</v>
      </c>
      <c r="J297" s="267"/>
    </row>
    <row r="298" spans="1:11" ht="15" x14ac:dyDescent="0.25">
      <c r="B298" s="542" t="s">
        <v>206</v>
      </c>
      <c r="C298" s="549"/>
      <c r="D298" s="549"/>
      <c r="E298" s="549"/>
      <c r="F298" s="342">
        <v>1.5</v>
      </c>
      <c r="G298" s="26">
        <v>0.7</v>
      </c>
      <c r="H298" s="26">
        <v>1</v>
      </c>
      <c r="I298" s="26">
        <f>F298*G298*H298</f>
        <v>1.0499999999999998</v>
      </c>
      <c r="J298" s="267"/>
    </row>
    <row r="299" spans="1:11" ht="15" x14ac:dyDescent="0.25">
      <c r="B299" s="542" t="s">
        <v>207</v>
      </c>
      <c r="C299" s="549"/>
      <c r="D299" s="549"/>
      <c r="E299" s="549"/>
      <c r="F299" s="342">
        <v>1</v>
      </c>
      <c r="G299" s="26">
        <v>0.7</v>
      </c>
      <c r="H299" s="26">
        <v>2</v>
      </c>
      <c r="I299" s="26">
        <f>F299*G299*H299</f>
        <v>1.4</v>
      </c>
      <c r="J299" s="267"/>
    </row>
    <row r="300" spans="1:11" ht="15" x14ac:dyDescent="0.25">
      <c r="B300" s="542" t="s">
        <v>209</v>
      </c>
      <c r="C300" s="549"/>
      <c r="D300" s="549"/>
      <c r="E300" s="549"/>
      <c r="F300" s="335"/>
      <c r="G300" s="335"/>
      <c r="H300" s="335"/>
      <c r="I300" s="335"/>
      <c r="J300" s="267"/>
    </row>
    <row r="301" spans="1:11" ht="15" x14ac:dyDescent="0.25">
      <c r="B301" s="542" t="s">
        <v>121</v>
      </c>
      <c r="C301" s="549"/>
      <c r="D301" s="549"/>
      <c r="E301" s="549"/>
      <c r="F301" s="342">
        <v>3</v>
      </c>
      <c r="G301" s="26">
        <v>1.6</v>
      </c>
      <c r="H301" s="26">
        <v>2</v>
      </c>
      <c r="I301" s="26">
        <f>F301*G301*H301</f>
        <v>9.6000000000000014</v>
      </c>
      <c r="J301" s="267"/>
    </row>
    <row r="302" spans="1:11" ht="15" x14ac:dyDescent="0.25">
      <c r="B302" s="542" t="s">
        <v>129</v>
      </c>
      <c r="C302" s="549"/>
      <c r="D302" s="549"/>
      <c r="E302" s="549"/>
      <c r="F302" s="342">
        <v>3</v>
      </c>
      <c r="G302" s="26">
        <v>1.1000000000000001</v>
      </c>
      <c r="H302" s="26">
        <v>2</v>
      </c>
      <c r="I302" s="26">
        <f>F302*G302*H302</f>
        <v>6.6000000000000005</v>
      </c>
      <c r="J302" s="267"/>
    </row>
    <row r="303" spans="1:11" ht="15" x14ac:dyDescent="0.25">
      <c r="B303" s="542" t="s">
        <v>130</v>
      </c>
      <c r="C303" s="549"/>
      <c r="D303" s="549"/>
      <c r="E303" s="549"/>
      <c r="F303" s="342">
        <v>2.6</v>
      </c>
      <c r="G303" s="26">
        <v>1.6</v>
      </c>
      <c r="H303" s="26">
        <v>2</v>
      </c>
      <c r="I303" s="26">
        <f>F303*G303*H303</f>
        <v>8.32</v>
      </c>
      <c r="J303" s="267"/>
    </row>
    <row r="304" spans="1:11" ht="15" x14ac:dyDescent="0.25">
      <c r="B304" s="549" t="s">
        <v>243</v>
      </c>
      <c r="C304" s="549"/>
      <c r="D304" s="549"/>
      <c r="E304" s="549"/>
      <c r="F304" s="342"/>
      <c r="G304" s="26"/>
      <c r="H304" s="26"/>
      <c r="I304" s="26"/>
      <c r="J304" s="267"/>
    </row>
    <row r="305" spans="1:10" ht="15" x14ac:dyDescent="0.25">
      <c r="B305" s="549" t="s">
        <v>230</v>
      </c>
      <c r="C305" s="549"/>
      <c r="D305" s="549"/>
      <c r="E305" s="549"/>
      <c r="F305" s="342">
        <v>2</v>
      </c>
      <c r="G305" s="26">
        <v>1.1000000000000001</v>
      </c>
      <c r="H305" s="26">
        <v>1</v>
      </c>
      <c r="I305" s="26">
        <f>F305*G305*H305</f>
        <v>2.2000000000000002</v>
      </c>
      <c r="J305" s="267"/>
    </row>
    <row r="306" spans="1:10" ht="15" x14ac:dyDescent="0.25">
      <c r="B306" s="357"/>
      <c r="C306" s="357"/>
      <c r="D306" s="357"/>
      <c r="E306" s="357"/>
      <c r="F306" s="335"/>
      <c r="G306" s="26"/>
      <c r="H306" s="358" t="s">
        <v>239</v>
      </c>
      <c r="I306" s="27">
        <f>SUM(I295:I305)</f>
        <v>38.410000000000004</v>
      </c>
      <c r="J306" s="267"/>
    </row>
    <row r="307" spans="1:10" ht="15" x14ac:dyDescent="0.25">
      <c r="B307" s="357"/>
      <c r="C307" s="357"/>
      <c r="D307" s="357"/>
      <c r="E307" s="357"/>
      <c r="F307" s="335"/>
      <c r="G307" s="26"/>
      <c r="H307" s="358"/>
      <c r="I307" s="27"/>
      <c r="J307" s="267"/>
    </row>
    <row r="308" spans="1:10" x14ac:dyDescent="0.25">
      <c r="A308" s="23" t="s">
        <v>834</v>
      </c>
      <c r="B308" s="552" t="s">
        <v>1146</v>
      </c>
      <c r="C308" s="550"/>
      <c r="D308" s="550"/>
      <c r="E308" s="550"/>
      <c r="F308" s="335" t="s">
        <v>63</v>
      </c>
      <c r="G308" s="335" t="s">
        <v>67</v>
      </c>
      <c r="H308" s="335" t="s">
        <v>59</v>
      </c>
    </row>
    <row r="309" spans="1:10" x14ac:dyDescent="0.25">
      <c r="B309" s="552" t="s">
        <v>117</v>
      </c>
      <c r="C309" s="550"/>
      <c r="D309" s="550"/>
      <c r="E309" s="550"/>
      <c r="F309" s="26">
        <v>3.6</v>
      </c>
      <c r="G309" s="26">
        <v>1</v>
      </c>
      <c r="H309" s="26">
        <f>G309*F309</f>
        <v>3.6</v>
      </c>
    </row>
    <row r="310" spans="1:10" x14ac:dyDescent="0.25">
      <c r="B310" s="552" t="s">
        <v>118</v>
      </c>
      <c r="C310" s="550"/>
      <c r="D310" s="550"/>
      <c r="E310" s="550"/>
      <c r="F310" s="26">
        <v>3.6</v>
      </c>
      <c r="G310" s="26">
        <v>1</v>
      </c>
      <c r="H310" s="26">
        <f>G310*F310</f>
        <v>3.6</v>
      </c>
    </row>
    <row r="311" spans="1:10" x14ac:dyDescent="0.25">
      <c r="B311" s="552" t="s">
        <v>127</v>
      </c>
      <c r="C311" s="552"/>
      <c r="D311" s="552"/>
      <c r="E311" s="552"/>
      <c r="F311" s="26">
        <v>0.7</v>
      </c>
      <c r="G311" s="26">
        <v>1</v>
      </c>
      <c r="H311" s="26">
        <f>G311*F311</f>
        <v>0.7</v>
      </c>
    </row>
    <row r="312" spans="1:10" x14ac:dyDescent="0.25">
      <c r="B312" s="552" t="s">
        <v>128</v>
      </c>
      <c r="C312" s="552"/>
      <c r="D312" s="552"/>
      <c r="E312" s="552"/>
      <c r="F312" s="26">
        <v>0.7</v>
      </c>
      <c r="G312" s="26">
        <v>1</v>
      </c>
      <c r="H312" s="26">
        <f>G312*F312</f>
        <v>0.7</v>
      </c>
    </row>
    <row r="313" spans="1:10" x14ac:dyDescent="0.25">
      <c r="B313" s="552" t="s">
        <v>296</v>
      </c>
      <c r="C313" s="552"/>
      <c r="D313" s="552"/>
      <c r="E313" s="552"/>
      <c r="F313" s="26">
        <v>0.8</v>
      </c>
      <c r="G313" s="26">
        <v>1</v>
      </c>
      <c r="H313" s="26">
        <f>G313*F313</f>
        <v>0.8</v>
      </c>
    </row>
    <row r="314" spans="1:10" ht="15" x14ac:dyDescent="0.25">
      <c r="B314" s="549"/>
      <c r="C314" s="549"/>
      <c r="D314" s="549"/>
      <c r="E314" s="549"/>
      <c r="F314" s="566" t="s">
        <v>123</v>
      </c>
      <c r="G314" s="567"/>
      <c r="H314" s="338">
        <f>SUM(H309:H313)</f>
        <v>9.4</v>
      </c>
    </row>
    <row r="316" spans="1:10" ht="15" x14ac:dyDescent="0.25">
      <c r="A316" s="20" t="s">
        <v>835</v>
      </c>
      <c r="B316" s="544" t="s">
        <v>135</v>
      </c>
      <c r="C316" s="545"/>
      <c r="D316" s="545"/>
      <c r="E316" s="545"/>
      <c r="F316" s="545"/>
      <c r="G316" s="545"/>
      <c r="H316" s="545"/>
      <c r="I316" s="545"/>
      <c r="J316" s="546"/>
    </row>
    <row r="317" spans="1:10" ht="42.75" x14ac:dyDescent="0.25">
      <c r="A317" s="23" t="s">
        <v>836</v>
      </c>
      <c r="B317" s="562" t="s">
        <v>1143</v>
      </c>
      <c r="C317" s="565"/>
      <c r="D317" s="565"/>
      <c r="E317" s="565"/>
      <c r="F317" s="343" t="s">
        <v>1185</v>
      </c>
      <c r="G317" s="335"/>
      <c r="H317" s="335"/>
      <c r="I317" s="335"/>
    </row>
    <row r="318" spans="1:10" x14ac:dyDescent="0.25">
      <c r="A318" s="23"/>
      <c r="B318" s="557" t="s">
        <v>252</v>
      </c>
      <c r="C318" s="557"/>
      <c r="D318" s="557"/>
      <c r="E318" s="557"/>
      <c r="F318" s="342">
        <v>26.52</v>
      </c>
      <c r="G318" s="335"/>
      <c r="H318" s="335"/>
      <c r="I318" s="335"/>
    </row>
    <row r="319" spans="1:10" x14ac:dyDescent="0.25">
      <c r="A319" s="23"/>
      <c r="B319" s="557" t="s">
        <v>253</v>
      </c>
      <c r="C319" s="557"/>
      <c r="D319" s="557"/>
      <c r="E319" s="557"/>
      <c r="F319" s="342">
        <v>41.08</v>
      </c>
      <c r="G319" s="335"/>
      <c r="H319" s="335"/>
      <c r="I319" s="335"/>
    </row>
    <row r="320" spans="1:10" x14ac:dyDescent="0.25">
      <c r="A320" s="23"/>
      <c r="B320" s="557" t="s">
        <v>254</v>
      </c>
      <c r="C320" s="557"/>
      <c r="D320" s="557"/>
      <c r="E320" s="557"/>
      <c r="F320" s="342">
        <v>41.08</v>
      </c>
      <c r="G320" s="335"/>
      <c r="H320" s="335"/>
      <c r="I320" s="335"/>
    </row>
    <row r="321" spans="1:9" x14ac:dyDescent="0.25">
      <c r="A321" s="23"/>
      <c r="B321" s="557" t="s">
        <v>255</v>
      </c>
      <c r="C321" s="557"/>
      <c r="D321" s="557"/>
      <c r="E321" s="557"/>
      <c r="F321" s="342">
        <v>38.520000000000003</v>
      </c>
      <c r="G321" s="335"/>
      <c r="H321" s="335"/>
      <c r="I321" s="335"/>
    </row>
    <row r="322" spans="1:9" x14ac:dyDescent="0.25">
      <c r="A322" s="23"/>
      <c r="B322" s="557" t="s">
        <v>256</v>
      </c>
      <c r="C322" s="557"/>
      <c r="D322" s="557"/>
      <c r="E322" s="557"/>
      <c r="F322" s="342">
        <v>105.21</v>
      </c>
      <c r="G322" s="335"/>
      <c r="H322" s="335"/>
      <c r="I322" s="335"/>
    </row>
    <row r="323" spans="1:9" x14ac:dyDescent="0.25">
      <c r="A323" s="23"/>
      <c r="B323" s="557" t="s">
        <v>257</v>
      </c>
      <c r="C323" s="557"/>
      <c r="D323" s="557"/>
      <c r="E323" s="557"/>
      <c r="F323" s="342">
        <v>68.81</v>
      </c>
      <c r="G323" s="335"/>
      <c r="H323" s="335"/>
      <c r="I323" s="335"/>
    </row>
    <row r="324" spans="1:9" x14ac:dyDescent="0.25">
      <c r="A324" s="23"/>
      <c r="B324" s="557" t="s">
        <v>258</v>
      </c>
      <c r="C324" s="557"/>
      <c r="D324" s="557"/>
      <c r="E324" s="557"/>
      <c r="F324" s="342">
        <v>21.54</v>
      </c>
      <c r="G324" s="335"/>
      <c r="H324" s="335"/>
      <c r="I324" s="335"/>
    </row>
    <row r="325" spans="1:9" x14ac:dyDescent="0.25">
      <c r="A325" s="23"/>
      <c r="B325" s="557" t="s">
        <v>259</v>
      </c>
      <c r="C325" s="557"/>
      <c r="D325" s="557"/>
      <c r="E325" s="557"/>
      <c r="F325" s="342">
        <v>21.54</v>
      </c>
      <c r="G325" s="335"/>
      <c r="H325" s="335"/>
      <c r="I325" s="335"/>
    </row>
    <row r="326" spans="1:9" ht="15" x14ac:dyDescent="0.25">
      <c r="A326" s="23"/>
      <c r="B326" s="568" t="s">
        <v>123</v>
      </c>
      <c r="C326" s="568"/>
      <c r="D326" s="568"/>
      <c r="E326" s="568"/>
      <c r="F326" s="338">
        <f>SUM(F318:F325)</f>
        <v>364.3</v>
      </c>
      <c r="G326" s="335"/>
      <c r="H326" s="335"/>
      <c r="I326" s="335"/>
    </row>
    <row r="327" spans="1:9" ht="15" x14ac:dyDescent="0.25">
      <c r="A327" s="23"/>
      <c r="B327" s="363"/>
      <c r="C327" s="363"/>
      <c r="D327" s="363"/>
      <c r="E327" s="363"/>
      <c r="F327" s="338"/>
      <c r="G327" s="335"/>
      <c r="H327" s="335"/>
      <c r="I327" s="335"/>
    </row>
    <row r="328" spans="1:9" x14ac:dyDescent="0.25">
      <c r="A328" s="23" t="s">
        <v>837</v>
      </c>
      <c r="B328" s="556" t="s">
        <v>1184</v>
      </c>
      <c r="C328" s="547"/>
      <c r="D328" s="547"/>
      <c r="E328" s="547"/>
      <c r="F328" s="557" t="s">
        <v>1241</v>
      </c>
      <c r="G328" s="557"/>
      <c r="H328" s="335"/>
      <c r="I328" s="335"/>
    </row>
    <row r="329" spans="1:9" ht="15" x14ac:dyDescent="0.25">
      <c r="B329" s="556" t="s">
        <v>1162</v>
      </c>
      <c r="C329" s="547"/>
      <c r="D329" s="547"/>
      <c r="E329" s="547"/>
      <c r="F329" s="27">
        <f>F326</f>
        <v>364.3</v>
      </c>
      <c r="G329" s="26"/>
      <c r="H329" s="26"/>
      <c r="I329" s="338"/>
    </row>
    <row r="330" spans="1:9" ht="15" x14ac:dyDescent="0.25">
      <c r="B330" s="359"/>
      <c r="C330" s="360"/>
      <c r="D330" s="360"/>
      <c r="E330" s="360"/>
      <c r="F330" s="27"/>
      <c r="G330" s="26"/>
      <c r="H330" s="26"/>
      <c r="I330" s="338"/>
    </row>
    <row r="331" spans="1:9" x14ac:dyDescent="0.25">
      <c r="A331" s="23" t="s">
        <v>838</v>
      </c>
      <c r="B331" s="556" t="s">
        <v>1144</v>
      </c>
      <c r="C331" s="547"/>
      <c r="D331" s="547"/>
      <c r="E331" s="547"/>
      <c r="F331" s="557" t="s">
        <v>1242</v>
      </c>
      <c r="G331" s="557"/>
      <c r="H331" s="335"/>
      <c r="I331" s="335"/>
    </row>
    <row r="332" spans="1:9" ht="15" x14ac:dyDescent="0.25">
      <c r="B332" s="556" t="s">
        <v>786</v>
      </c>
      <c r="C332" s="547"/>
      <c r="D332" s="547"/>
      <c r="E332" s="547"/>
      <c r="F332" s="27">
        <v>10.7</v>
      </c>
      <c r="G332" s="26"/>
      <c r="H332" s="26"/>
      <c r="I332" s="338"/>
    </row>
    <row r="333" spans="1:9" ht="15" x14ac:dyDescent="0.25">
      <c r="B333" s="359"/>
      <c r="C333" s="360"/>
      <c r="D333" s="360"/>
      <c r="E333" s="360"/>
      <c r="F333" s="27"/>
      <c r="G333" s="26"/>
      <c r="H333" s="26"/>
      <c r="I333" s="338"/>
    </row>
    <row r="334" spans="1:9" ht="29.25" customHeight="1" x14ac:dyDescent="0.25">
      <c r="A334" s="23" t="s">
        <v>839</v>
      </c>
      <c r="B334" s="556" t="s">
        <v>261</v>
      </c>
      <c r="C334" s="547"/>
      <c r="D334" s="547"/>
      <c r="E334" s="547"/>
      <c r="F334" s="557" t="s">
        <v>262</v>
      </c>
      <c r="G334" s="557"/>
    </row>
    <row r="335" spans="1:9" x14ac:dyDescent="0.25">
      <c r="A335" s="23"/>
      <c r="B335" s="542" t="s">
        <v>265</v>
      </c>
      <c r="C335" s="542"/>
      <c r="D335" s="542"/>
      <c r="E335" s="542"/>
      <c r="F335" s="361">
        <v>10.7</v>
      </c>
    </row>
    <row r="336" spans="1:9" x14ac:dyDescent="0.25">
      <c r="A336" s="23"/>
      <c r="B336" s="542" t="s">
        <v>266</v>
      </c>
      <c r="C336" s="542"/>
      <c r="D336" s="542"/>
      <c r="E336" s="542"/>
      <c r="F336" s="361">
        <v>20.55</v>
      </c>
    </row>
    <row r="337" spans="1:10" x14ac:dyDescent="0.25">
      <c r="B337" s="542" t="s">
        <v>267</v>
      </c>
      <c r="C337" s="542"/>
      <c r="D337" s="542"/>
      <c r="E337" s="542"/>
      <c r="F337" s="342">
        <v>10.7</v>
      </c>
    </row>
    <row r="338" spans="1:10" x14ac:dyDescent="0.25">
      <c r="B338" s="542" t="s">
        <v>268</v>
      </c>
      <c r="C338" s="542"/>
      <c r="D338" s="542"/>
      <c r="E338" s="542"/>
      <c r="F338" s="342">
        <v>7.85</v>
      </c>
    </row>
    <row r="339" spans="1:10" ht="15" x14ac:dyDescent="0.25">
      <c r="E339" s="1" t="s">
        <v>71</v>
      </c>
      <c r="F339" s="338">
        <f>SUM(F335:F338)</f>
        <v>49.800000000000004</v>
      </c>
    </row>
    <row r="340" spans="1:10" ht="15" x14ac:dyDescent="0.25">
      <c r="E340" s="1"/>
      <c r="F340" s="338"/>
    </row>
    <row r="341" spans="1:10" x14ac:dyDescent="0.25">
      <c r="A341" s="23" t="s">
        <v>840</v>
      </c>
      <c r="B341" s="552" t="s">
        <v>1243</v>
      </c>
      <c r="C341" s="550"/>
      <c r="D341" s="550"/>
      <c r="E341" s="550"/>
      <c r="F341" s="335" t="s">
        <v>63</v>
      </c>
    </row>
    <row r="342" spans="1:10" ht="15" x14ac:dyDescent="0.25">
      <c r="A342" s="23"/>
      <c r="B342" s="542" t="s">
        <v>269</v>
      </c>
      <c r="C342" s="542"/>
      <c r="D342" s="542"/>
      <c r="E342" s="542"/>
      <c r="F342" s="342">
        <v>35.43</v>
      </c>
      <c r="J342" s="266"/>
    </row>
    <row r="343" spans="1:10" ht="15" x14ac:dyDescent="0.25">
      <c r="A343" s="23"/>
      <c r="B343" s="542" t="s">
        <v>270</v>
      </c>
      <c r="C343" s="542"/>
      <c r="D343" s="542"/>
      <c r="E343" s="542"/>
      <c r="F343" s="342">
        <v>17.5</v>
      </c>
      <c r="J343" s="266"/>
    </row>
    <row r="344" spans="1:10" ht="15" x14ac:dyDescent="0.25">
      <c r="A344" s="23"/>
      <c r="B344" s="542" t="s">
        <v>271</v>
      </c>
      <c r="C344" s="542"/>
      <c r="D344" s="542"/>
      <c r="E344" s="542"/>
      <c r="F344" s="342">
        <v>7.68</v>
      </c>
      <c r="J344" s="266"/>
    </row>
    <row r="345" spans="1:10" ht="15" x14ac:dyDescent="0.25">
      <c r="A345" s="23"/>
      <c r="B345" s="542" t="s">
        <v>272</v>
      </c>
      <c r="C345" s="542"/>
      <c r="D345" s="542"/>
      <c r="E345" s="542"/>
      <c r="F345" s="342">
        <v>7.68</v>
      </c>
      <c r="J345" s="266"/>
    </row>
    <row r="346" spans="1:10" ht="15" x14ac:dyDescent="0.25">
      <c r="A346" s="23"/>
      <c r="B346" s="542" t="s">
        <v>273</v>
      </c>
      <c r="C346" s="542"/>
      <c r="D346" s="542"/>
      <c r="E346" s="542"/>
      <c r="F346" s="342">
        <v>14</v>
      </c>
      <c r="J346" s="266"/>
    </row>
    <row r="347" spans="1:10" ht="15" x14ac:dyDescent="0.25">
      <c r="A347" s="23"/>
      <c r="B347" s="542" t="s">
        <v>274</v>
      </c>
      <c r="C347" s="542"/>
      <c r="D347" s="542"/>
      <c r="E347" s="542"/>
      <c r="F347" s="342">
        <v>8.5399999999999991</v>
      </c>
      <c r="J347" s="266"/>
    </row>
    <row r="348" spans="1:10" ht="15" x14ac:dyDescent="0.25">
      <c r="A348" s="23"/>
      <c r="B348" s="542" t="s">
        <v>275</v>
      </c>
      <c r="C348" s="542"/>
      <c r="D348" s="542"/>
      <c r="E348" s="542"/>
      <c r="F348" s="342">
        <v>30.39</v>
      </c>
      <c r="J348" s="266"/>
    </row>
    <row r="349" spans="1:10" ht="15" x14ac:dyDescent="0.25">
      <c r="A349" s="23"/>
      <c r="B349" s="542" t="s">
        <v>276</v>
      </c>
      <c r="C349" s="542"/>
      <c r="D349" s="542"/>
      <c r="E349" s="542"/>
      <c r="F349" s="342">
        <v>30.39</v>
      </c>
      <c r="J349" s="266"/>
    </row>
    <row r="350" spans="1:10" ht="15" x14ac:dyDescent="0.25">
      <c r="A350" s="23"/>
      <c r="B350" s="542" t="s">
        <v>277</v>
      </c>
      <c r="C350" s="542"/>
      <c r="D350" s="542"/>
      <c r="E350" s="542"/>
      <c r="F350" s="342">
        <v>12.94</v>
      </c>
      <c r="J350" s="266"/>
    </row>
    <row r="351" spans="1:10" x14ac:dyDescent="0.25">
      <c r="B351" s="542" t="s">
        <v>278</v>
      </c>
      <c r="C351" s="542"/>
      <c r="D351" s="542"/>
      <c r="E351" s="542"/>
      <c r="F351" s="342">
        <v>12.94</v>
      </c>
    </row>
    <row r="352" spans="1:10" ht="15" x14ac:dyDescent="0.25">
      <c r="B352" s="1"/>
      <c r="E352" s="1" t="s">
        <v>71</v>
      </c>
      <c r="F352" s="338">
        <f>SUM(F342:F351)</f>
        <v>177.48999999999998</v>
      </c>
    </row>
    <row r="353" spans="1:6" ht="15" x14ac:dyDescent="0.25">
      <c r="B353" s="1"/>
      <c r="E353" s="1"/>
      <c r="F353" s="338"/>
    </row>
    <row r="354" spans="1:6" ht="30" customHeight="1" x14ac:dyDescent="0.25">
      <c r="A354" s="221" t="s">
        <v>841</v>
      </c>
      <c r="B354" s="556" t="s">
        <v>1244</v>
      </c>
      <c r="C354" s="556"/>
      <c r="D354" s="556"/>
      <c r="E354" s="556"/>
      <c r="F354" s="335" t="s">
        <v>63</v>
      </c>
    </row>
    <row r="355" spans="1:6" x14ac:dyDescent="0.25">
      <c r="B355" s="552" t="s">
        <v>92</v>
      </c>
      <c r="C355" s="550"/>
      <c r="D355" s="550"/>
      <c r="E355" s="550"/>
      <c r="F355" s="26">
        <v>7.1</v>
      </c>
    </row>
    <row r="356" spans="1:6" x14ac:dyDescent="0.25">
      <c r="B356" s="552" t="s">
        <v>93</v>
      </c>
      <c r="C356" s="550"/>
      <c r="D356" s="550"/>
      <c r="E356" s="550"/>
      <c r="F356" s="26">
        <v>4.45</v>
      </c>
    </row>
    <row r="357" spans="1:6" x14ac:dyDescent="0.25">
      <c r="B357" s="552" t="s">
        <v>94</v>
      </c>
      <c r="C357" s="550"/>
      <c r="D357" s="550"/>
      <c r="E357" s="550"/>
      <c r="F357" s="26">
        <v>4.45</v>
      </c>
    </row>
    <row r="358" spans="1:6" x14ac:dyDescent="0.25">
      <c r="B358" s="552" t="s">
        <v>95</v>
      </c>
      <c r="C358" s="550"/>
      <c r="D358" s="550"/>
      <c r="E358" s="550"/>
      <c r="F358" s="26">
        <v>2.1</v>
      </c>
    </row>
    <row r="359" spans="1:6" x14ac:dyDescent="0.25">
      <c r="B359" s="552" t="s">
        <v>96</v>
      </c>
      <c r="C359" s="550"/>
      <c r="D359" s="550"/>
      <c r="E359" s="550"/>
      <c r="F359" s="26">
        <v>2.1</v>
      </c>
    </row>
    <row r="360" spans="1:6" x14ac:dyDescent="0.25">
      <c r="B360" s="552" t="s">
        <v>97</v>
      </c>
      <c r="C360" s="550"/>
      <c r="D360" s="550"/>
      <c r="E360" s="550"/>
      <c r="F360" s="26">
        <v>20.7</v>
      </c>
    </row>
    <row r="361" spans="1:6" x14ac:dyDescent="0.25">
      <c r="B361" s="552" t="s">
        <v>98</v>
      </c>
      <c r="C361" s="550"/>
      <c r="D361" s="550"/>
      <c r="E361" s="550"/>
      <c r="F361" s="26">
        <v>8.15</v>
      </c>
    </row>
    <row r="362" spans="1:6" x14ac:dyDescent="0.25">
      <c r="B362" s="552" t="s">
        <v>99</v>
      </c>
      <c r="C362" s="550"/>
      <c r="D362" s="550"/>
      <c r="E362" s="550"/>
      <c r="F362" s="26">
        <v>10.85</v>
      </c>
    </row>
    <row r="363" spans="1:6" x14ac:dyDescent="0.25">
      <c r="B363" s="552" t="s">
        <v>100</v>
      </c>
      <c r="C363" s="550"/>
      <c r="D363" s="550"/>
      <c r="E363" s="550"/>
      <c r="F363" s="26">
        <v>12.7</v>
      </c>
    </row>
    <row r="364" spans="1:6" x14ac:dyDescent="0.25">
      <c r="B364" s="552" t="s">
        <v>101</v>
      </c>
      <c r="C364" s="550"/>
      <c r="D364" s="550"/>
      <c r="E364" s="550"/>
      <c r="F364" s="26">
        <v>13.35</v>
      </c>
    </row>
    <row r="365" spans="1:6" x14ac:dyDescent="0.25">
      <c r="B365" s="552" t="s">
        <v>102</v>
      </c>
      <c r="C365" s="550"/>
      <c r="D365" s="550"/>
      <c r="E365" s="550"/>
      <c r="F365" s="26">
        <v>8.15</v>
      </c>
    </row>
    <row r="366" spans="1:6" x14ac:dyDescent="0.25">
      <c r="B366" s="552" t="s">
        <v>103</v>
      </c>
      <c r="C366" s="550"/>
      <c r="D366" s="550"/>
      <c r="E366" s="550"/>
      <c r="F366" s="26">
        <v>17.399999999999999</v>
      </c>
    </row>
    <row r="367" spans="1:6" x14ac:dyDescent="0.25">
      <c r="B367" s="552" t="s">
        <v>104</v>
      </c>
      <c r="C367" s="550"/>
      <c r="D367" s="550"/>
      <c r="E367" s="550"/>
      <c r="F367" s="26">
        <v>12.1</v>
      </c>
    </row>
    <row r="368" spans="1:6" x14ac:dyDescent="0.25">
      <c r="B368" s="552" t="s">
        <v>105</v>
      </c>
      <c r="C368" s="550"/>
      <c r="D368" s="550"/>
      <c r="E368" s="550"/>
      <c r="F368" s="26">
        <v>3.8</v>
      </c>
    </row>
    <row r="369" spans="1:9" x14ac:dyDescent="0.25">
      <c r="B369" s="552" t="s">
        <v>106</v>
      </c>
      <c r="C369" s="550"/>
      <c r="D369" s="550"/>
      <c r="E369" s="550"/>
      <c r="F369" s="26">
        <v>3.8</v>
      </c>
    </row>
    <row r="370" spans="1:9" x14ac:dyDescent="0.25">
      <c r="B370" s="552" t="s">
        <v>107</v>
      </c>
      <c r="C370" s="550"/>
      <c r="D370" s="550"/>
      <c r="E370" s="550"/>
      <c r="F370" s="26">
        <v>5.85</v>
      </c>
    </row>
    <row r="371" spans="1:9" x14ac:dyDescent="0.25">
      <c r="B371" s="552" t="s">
        <v>232</v>
      </c>
      <c r="C371" s="550"/>
      <c r="D371" s="550"/>
      <c r="E371" s="550"/>
      <c r="F371" s="26">
        <v>8.6</v>
      </c>
    </row>
    <row r="372" spans="1:9" x14ac:dyDescent="0.25">
      <c r="B372" s="552" t="s">
        <v>233</v>
      </c>
      <c r="C372" s="550"/>
      <c r="D372" s="550"/>
      <c r="E372" s="550"/>
      <c r="F372" s="26">
        <v>5.05</v>
      </c>
    </row>
    <row r="373" spans="1:9" x14ac:dyDescent="0.25">
      <c r="B373" s="552" t="s">
        <v>234</v>
      </c>
      <c r="C373" s="550"/>
      <c r="D373" s="550"/>
      <c r="E373" s="550"/>
      <c r="F373" s="26">
        <v>6.15</v>
      </c>
    </row>
    <row r="374" spans="1:9" x14ac:dyDescent="0.25">
      <c r="B374" s="552" t="s">
        <v>235</v>
      </c>
      <c r="C374" s="550"/>
      <c r="D374" s="550"/>
      <c r="E374" s="550"/>
      <c r="F374" s="26">
        <v>10.6</v>
      </c>
    </row>
    <row r="375" spans="1:9" ht="15" x14ac:dyDescent="0.25">
      <c r="B375" s="1"/>
      <c r="E375" s="1" t="s">
        <v>71</v>
      </c>
      <c r="F375" s="338">
        <f>SUM(F355:F374)</f>
        <v>167.45</v>
      </c>
    </row>
    <row r="376" spans="1:9" ht="15" x14ac:dyDescent="0.25">
      <c r="B376" s="1"/>
      <c r="E376" s="1"/>
      <c r="F376" s="338"/>
    </row>
    <row r="377" spans="1:9" ht="28.5" x14ac:dyDescent="0.25">
      <c r="A377" s="221" t="s">
        <v>842</v>
      </c>
      <c r="B377" s="556" t="s">
        <v>1245</v>
      </c>
      <c r="C377" s="556"/>
      <c r="D377" s="556"/>
      <c r="E377" s="556"/>
      <c r="F377" s="361" t="s">
        <v>416</v>
      </c>
      <c r="G377" s="21" t="s">
        <v>63</v>
      </c>
      <c r="H377" s="336" t="s">
        <v>59</v>
      </c>
    </row>
    <row r="378" spans="1:9" x14ac:dyDescent="0.25">
      <c r="B378" s="542" t="s">
        <v>265</v>
      </c>
      <c r="C378" s="542"/>
      <c r="D378" s="542"/>
      <c r="E378" s="542"/>
      <c r="F378" s="336">
        <v>1.32</v>
      </c>
      <c r="G378" s="361">
        <v>10.7</v>
      </c>
      <c r="H378" s="26">
        <f t="shared" ref="H378:H381" si="9">G378*F378</f>
        <v>14.124000000000001</v>
      </c>
    </row>
    <row r="379" spans="1:9" x14ac:dyDescent="0.25">
      <c r="B379" s="542" t="s">
        <v>266</v>
      </c>
      <c r="C379" s="542"/>
      <c r="D379" s="542"/>
      <c r="E379" s="542"/>
      <c r="F379" s="336">
        <v>1.32</v>
      </c>
      <c r="G379" s="361">
        <v>20.55</v>
      </c>
      <c r="H379" s="26">
        <f t="shared" si="9"/>
        <v>27.126000000000001</v>
      </c>
    </row>
    <row r="380" spans="1:9" x14ac:dyDescent="0.25">
      <c r="B380" s="542" t="s">
        <v>267</v>
      </c>
      <c r="C380" s="542"/>
      <c r="D380" s="542"/>
      <c r="E380" s="542"/>
      <c r="F380" s="336">
        <v>1.32</v>
      </c>
      <c r="G380" s="342">
        <v>10.7</v>
      </c>
      <c r="H380" s="26">
        <f t="shared" si="9"/>
        <v>14.124000000000001</v>
      </c>
    </row>
    <row r="381" spans="1:9" x14ac:dyDescent="0.25">
      <c r="B381" s="542" t="s">
        <v>268</v>
      </c>
      <c r="C381" s="542"/>
      <c r="D381" s="542"/>
      <c r="E381" s="542"/>
      <c r="F381" s="336">
        <v>1.32</v>
      </c>
      <c r="G381" s="342">
        <v>7.85</v>
      </c>
      <c r="H381" s="26">
        <f t="shared" si="9"/>
        <v>10.362</v>
      </c>
    </row>
    <row r="382" spans="1:9" ht="15" x14ac:dyDescent="0.25">
      <c r="B382" s="359"/>
      <c r="C382" s="359"/>
      <c r="D382" s="359"/>
      <c r="E382" s="359"/>
      <c r="F382" s="338"/>
      <c r="G382" s="21" t="s">
        <v>61</v>
      </c>
      <c r="H382" s="27">
        <f>SUM(H378:H381)</f>
        <v>65.736000000000004</v>
      </c>
    </row>
    <row r="383" spans="1:9" ht="15" x14ac:dyDescent="0.25">
      <c r="B383" s="359"/>
      <c r="C383" s="359"/>
      <c r="D383" s="359"/>
      <c r="E383" s="359"/>
      <c r="F383" s="338"/>
    </row>
    <row r="384" spans="1:9" ht="42.75" customHeight="1" x14ac:dyDescent="0.25">
      <c r="A384" s="23" t="s">
        <v>843</v>
      </c>
      <c r="B384" s="556" t="s">
        <v>1145</v>
      </c>
      <c r="C384" s="547"/>
      <c r="D384" s="547"/>
      <c r="E384" s="547"/>
      <c r="F384" s="343" t="s">
        <v>260</v>
      </c>
      <c r="G384" s="335"/>
      <c r="H384" s="335"/>
      <c r="I384" s="335"/>
    </row>
    <row r="385" spans="1:10" x14ac:dyDescent="0.25">
      <c r="A385" s="23"/>
      <c r="B385" s="557" t="s">
        <v>250</v>
      </c>
      <c r="C385" s="557"/>
      <c r="D385" s="557"/>
      <c r="E385" s="557"/>
      <c r="F385" s="342">
        <v>57.38</v>
      </c>
      <c r="G385" s="335"/>
      <c r="H385" s="335"/>
      <c r="I385" s="335"/>
    </row>
    <row r="386" spans="1:10" x14ac:dyDescent="0.25">
      <c r="A386" s="23"/>
      <c r="B386" s="557" t="s">
        <v>251</v>
      </c>
      <c r="C386" s="557"/>
      <c r="D386" s="557"/>
      <c r="E386" s="557"/>
      <c r="F386" s="342">
        <v>13.7</v>
      </c>
      <c r="G386" s="335"/>
      <c r="H386" s="335"/>
      <c r="I386" s="335"/>
    </row>
    <row r="387" spans="1:10" ht="15" x14ac:dyDescent="0.25">
      <c r="B387" s="568" t="s">
        <v>123</v>
      </c>
      <c r="C387" s="568"/>
      <c r="D387" s="568"/>
      <c r="E387" s="568"/>
      <c r="F387" s="338">
        <f>SUM(F385:F386)</f>
        <v>71.08</v>
      </c>
    </row>
    <row r="389" spans="1:10" x14ac:dyDescent="0.25">
      <c r="A389" s="23" t="s">
        <v>844</v>
      </c>
      <c r="B389" s="552" t="s">
        <v>1042</v>
      </c>
      <c r="C389" s="550"/>
      <c r="D389" s="550"/>
      <c r="E389" s="550"/>
      <c r="F389" s="335" t="s">
        <v>1043</v>
      </c>
      <c r="G389" s="335"/>
      <c r="H389" s="335"/>
    </row>
    <row r="390" spans="1:10" ht="15" x14ac:dyDescent="0.25">
      <c r="B390" s="556" t="s">
        <v>1160</v>
      </c>
      <c r="C390" s="547"/>
      <c r="D390" s="547"/>
      <c r="E390" s="547"/>
      <c r="F390" s="362">
        <v>3447.18</v>
      </c>
      <c r="G390" s="26"/>
      <c r="H390" s="26"/>
      <c r="I390" s="338"/>
    </row>
    <row r="391" spans="1:10" x14ac:dyDescent="0.25">
      <c r="B391" s="348"/>
    </row>
    <row r="392" spans="1:10" ht="15" x14ac:dyDescent="0.25">
      <c r="B392" s="363"/>
      <c r="C392" s="363"/>
      <c r="D392" s="363"/>
      <c r="E392" s="363"/>
      <c r="F392" s="338"/>
    </row>
    <row r="393" spans="1:10" ht="15" x14ac:dyDescent="0.25">
      <c r="A393" s="221" t="s">
        <v>1151</v>
      </c>
      <c r="B393" s="542" t="s">
        <v>739</v>
      </c>
      <c r="C393" s="542"/>
      <c r="D393" s="542"/>
      <c r="E393" s="542"/>
      <c r="F393" s="338"/>
    </row>
    <row r="394" spans="1:10" x14ac:dyDescent="0.25">
      <c r="B394" s="542" t="s">
        <v>263</v>
      </c>
      <c r="C394" s="542"/>
      <c r="D394" s="542"/>
      <c r="E394" s="542"/>
      <c r="F394" s="361">
        <v>28.47</v>
      </c>
      <c r="G394" s="361"/>
      <c r="H394" s="26"/>
    </row>
    <row r="395" spans="1:10" x14ac:dyDescent="0.25">
      <c r="B395" s="542" t="s">
        <v>264</v>
      </c>
      <c r="C395" s="542"/>
      <c r="D395" s="542"/>
      <c r="E395" s="542"/>
      <c r="F395" s="361">
        <v>6.85</v>
      </c>
      <c r="G395" s="361"/>
      <c r="H395" s="26"/>
    </row>
    <row r="396" spans="1:10" ht="15" x14ac:dyDescent="0.25">
      <c r="B396" s="1"/>
      <c r="E396" s="349" t="s">
        <v>80</v>
      </c>
      <c r="F396" s="338">
        <f>SUM(F394:F395)</f>
        <v>35.32</v>
      </c>
      <c r="H396" s="28"/>
    </row>
    <row r="398" spans="1:10" ht="15" x14ac:dyDescent="0.25">
      <c r="A398" s="20" t="s">
        <v>845</v>
      </c>
      <c r="B398" s="544" t="s">
        <v>137</v>
      </c>
      <c r="C398" s="545"/>
      <c r="D398" s="545"/>
      <c r="E398" s="545"/>
      <c r="F398" s="545"/>
      <c r="G398" s="545"/>
      <c r="H398" s="545"/>
      <c r="I398" s="545"/>
      <c r="J398" s="546"/>
    </row>
    <row r="399" spans="1:10" x14ac:dyDescent="0.25">
      <c r="A399" s="23" t="s">
        <v>846</v>
      </c>
      <c r="B399" s="569" t="s">
        <v>1246</v>
      </c>
      <c r="C399" s="570"/>
      <c r="D399" s="570"/>
      <c r="E399" s="570"/>
    </row>
    <row r="400" spans="1:10" x14ac:dyDescent="0.25">
      <c r="B400" s="542" t="s">
        <v>138</v>
      </c>
      <c r="C400" s="549"/>
      <c r="D400" s="549"/>
      <c r="E400" s="549"/>
      <c r="F400" s="335" t="s">
        <v>63</v>
      </c>
      <c r="G400" s="335" t="s">
        <v>64</v>
      </c>
      <c r="H400" s="335" t="s">
        <v>59</v>
      </c>
      <c r="I400" s="335"/>
    </row>
    <row r="401" spans="2:10" x14ac:dyDescent="0.25">
      <c r="B401" s="542" t="s">
        <v>287</v>
      </c>
      <c r="C401" s="549"/>
      <c r="D401" s="549"/>
      <c r="E401" s="549"/>
      <c r="F401" s="26">
        <v>12.1</v>
      </c>
      <c r="G401" s="26">
        <v>10.7</v>
      </c>
      <c r="H401" s="26">
        <f>G401*F401</f>
        <v>129.47</v>
      </c>
      <c r="I401" s="26"/>
    </row>
    <row r="402" spans="2:10" x14ac:dyDescent="0.25">
      <c r="B402" s="542" t="s">
        <v>288</v>
      </c>
      <c r="C402" s="549"/>
      <c r="D402" s="549"/>
      <c r="E402" s="549"/>
      <c r="F402" s="26">
        <v>6.8</v>
      </c>
      <c r="G402" s="26">
        <v>3.8</v>
      </c>
      <c r="H402" s="26">
        <f t="shared" ref="H402:H417" si="10">G402*F402</f>
        <v>25.84</v>
      </c>
      <c r="I402" s="26"/>
    </row>
    <row r="403" spans="2:10" x14ac:dyDescent="0.25">
      <c r="B403" s="542" t="s">
        <v>139</v>
      </c>
      <c r="C403" s="549"/>
      <c r="D403" s="549"/>
      <c r="E403" s="549"/>
      <c r="F403" s="26">
        <v>5.7</v>
      </c>
      <c r="G403" s="26">
        <v>4</v>
      </c>
      <c r="H403" s="26">
        <f t="shared" si="10"/>
        <v>22.8</v>
      </c>
      <c r="I403" s="26"/>
    </row>
    <row r="404" spans="2:10" x14ac:dyDescent="0.25">
      <c r="B404" s="542" t="s">
        <v>289</v>
      </c>
      <c r="C404" s="549"/>
      <c r="D404" s="549"/>
      <c r="E404" s="549"/>
      <c r="F404" s="26">
        <v>4</v>
      </c>
      <c r="G404" s="26">
        <v>1.85</v>
      </c>
      <c r="H404" s="26">
        <f t="shared" si="10"/>
        <v>7.4</v>
      </c>
      <c r="I404" s="26"/>
    </row>
    <row r="405" spans="2:10" x14ac:dyDescent="0.25">
      <c r="B405" s="542" t="s">
        <v>290</v>
      </c>
      <c r="C405" s="549"/>
      <c r="D405" s="549"/>
      <c r="E405" s="549"/>
      <c r="F405" s="26">
        <v>4</v>
      </c>
      <c r="G405" s="26">
        <v>2.4500000000000002</v>
      </c>
      <c r="H405" s="26">
        <f t="shared" si="10"/>
        <v>9.8000000000000007</v>
      </c>
      <c r="I405" s="26"/>
    </row>
    <row r="406" spans="2:10" x14ac:dyDescent="0.25">
      <c r="B406" s="542" t="s">
        <v>291</v>
      </c>
      <c r="C406" s="549"/>
      <c r="D406" s="549"/>
      <c r="E406" s="549"/>
      <c r="F406" s="26">
        <v>9.6999999999999993</v>
      </c>
      <c r="G406" s="26">
        <v>4.1500000000000004</v>
      </c>
      <c r="H406" s="26">
        <f t="shared" si="10"/>
        <v>40.255000000000003</v>
      </c>
      <c r="I406" s="26"/>
    </row>
    <row r="407" spans="2:10" x14ac:dyDescent="0.25">
      <c r="B407" s="542" t="s">
        <v>292</v>
      </c>
      <c r="C407" s="549"/>
      <c r="D407" s="549"/>
      <c r="E407" s="549"/>
      <c r="F407" s="26">
        <v>19.600000000000001</v>
      </c>
      <c r="G407" s="26">
        <v>1.5</v>
      </c>
      <c r="H407" s="26">
        <f t="shared" si="10"/>
        <v>29.400000000000002</v>
      </c>
      <c r="I407" s="26"/>
    </row>
    <row r="408" spans="2:10" x14ac:dyDescent="0.25">
      <c r="B408" s="542" t="s">
        <v>293</v>
      </c>
      <c r="C408" s="549"/>
      <c r="D408" s="549"/>
      <c r="E408" s="549"/>
      <c r="F408" s="26">
        <v>3.55</v>
      </c>
      <c r="G408" s="26">
        <v>2.1</v>
      </c>
      <c r="H408" s="26">
        <f t="shared" si="10"/>
        <v>7.4550000000000001</v>
      </c>
      <c r="I408" s="26"/>
    </row>
    <row r="409" spans="2:10" x14ac:dyDescent="0.25">
      <c r="B409" s="542" t="s">
        <v>127</v>
      </c>
      <c r="C409" s="549"/>
      <c r="D409" s="549"/>
      <c r="E409" s="549"/>
      <c r="F409" s="26">
        <v>2.1</v>
      </c>
      <c r="G409" s="26">
        <v>2</v>
      </c>
      <c r="H409" s="26">
        <f t="shared" si="10"/>
        <v>4.2</v>
      </c>
      <c r="I409" s="26"/>
    </row>
    <row r="410" spans="2:10" x14ac:dyDescent="0.25">
      <c r="B410" s="542" t="s">
        <v>128</v>
      </c>
      <c r="C410" s="549"/>
      <c r="D410" s="549"/>
      <c r="E410" s="549"/>
      <c r="F410" s="26">
        <v>2.1</v>
      </c>
      <c r="G410" s="26">
        <v>2</v>
      </c>
      <c r="H410" s="26">
        <f t="shared" si="10"/>
        <v>4.2</v>
      </c>
      <c r="I410" s="26"/>
    </row>
    <row r="411" spans="2:10" x14ac:dyDescent="0.25">
      <c r="B411" s="542" t="s">
        <v>294</v>
      </c>
      <c r="C411" s="549"/>
      <c r="D411" s="549"/>
      <c r="E411" s="549"/>
      <c r="F411" s="26">
        <v>3.6</v>
      </c>
      <c r="G411" s="26">
        <v>3.85</v>
      </c>
      <c r="H411" s="26">
        <f t="shared" si="10"/>
        <v>13.860000000000001</v>
      </c>
      <c r="I411" s="26"/>
    </row>
    <row r="412" spans="2:10" x14ac:dyDescent="0.25">
      <c r="B412" s="549" t="s">
        <v>295</v>
      </c>
      <c r="C412" s="549"/>
      <c r="D412" s="549"/>
      <c r="E412" s="549"/>
      <c r="F412" s="342">
        <v>3.6</v>
      </c>
      <c r="G412" s="342">
        <v>3.85</v>
      </c>
      <c r="H412" s="26">
        <f t="shared" si="10"/>
        <v>13.860000000000001</v>
      </c>
      <c r="I412" s="335"/>
    </row>
    <row r="413" spans="2:10" ht="15" x14ac:dyDescent="0.25">
      <c r="B413" s="542" t="s">
        <v>296</v>
      </c>
      <c r="C413" s="549"/>
      <c r="D413" s="549"/>
      <c r="E413" s="549"/>
      <c r="F413" s="26">
        <v>2.9</v>
      </c>
      <c r="G413" s="26">
        <v>0.8</v>
      </c>
      <c r="H413" s="26">
        <f t="shared" si="10"/>
        <v>2.3199999999999998</v>
      </c>
      <c r="I413" s="28"/>
      <c r="J413" s="266"/>
    </row>
    <row r="414" spans="2:10" ht="15" x14ac:dyDescent="0.25">
      <c r="B414" s="542" t="s">
        <v>321</v>
      </c>
      <c r="C414" s="542"/>
      <c r="D414" s="542"/>
      <c r="E414" s="542"/>
      <c r="F414" s="26">
        <v>3.2</v>
      </c>
      <c r="G414" s="26">
        <v>2.9</v>
      </c>
      <c r="H414" s="26">
        <f t="shared" si="10"/>
        <v>9.2799999999999994</v>
      </c>
      <c r="I414" s="28"/>
      <c r="J414" s="266"/>
    </row>
    <row r="415" spans="2:10" x14ac:dyDescent="0.25">
      <c r="B415" s="542" t="s">
        <v>297</v>
      </c>
      <c r="C415" s="549"/>
      <c r="D415" s="549"/>
      <c r="E415" s="549"/>
      <c r="F415" s="26">
        <v>0.8</v>
      </c>
      <c r="G415" s="26">
        <v>1</v>
      </c>
      <c r="H415" s="26">
        <f t="shared" si="10"/>
        <v>0.8</v>
      </c>
      <c r="I415" s="28"/>
    </row>
    <row r="416" spans="2:10" x14ac:dyDescent="0.25">
      <c r="B416" s="542" t="s">
        <v>299</v>
      </c>
      <c r="C416" s="549"/>
      <c r="D416" s="549"/>
      <c r="E416" s="549"/>
      <c r="F416" s="26">
        <v>9.1</v>
      </c>
      <c r="G416" s="26">
        <v>3.2</v>
      </c>
      <c r="H416" s="26">
        <f t="shared" si="10"/>
        <v>29.12</v>
      </c>
      <c r="I416" s="28"/>
    </row>
    <row r="417" spans="1:10" x14ac:dyDescent="0.25">
      <c r="B417" s="542" t="s">
        <v>300</v>
      </c>
      <c r="C417" s="549"/>
      <c r="D417" s="549"/>
      <c r="E417" s="549"/>
      <c r="F417" s="26">
        <v>0.8</v>
      </c>
      <c r="G417" s="26">
        <v>7.95</v>
      </c>
      <c r="H417" s="26">
        <f t="shared" si="10"/>
        <v>6.36</v>
      </c>
      <c r="I417" s="28"/>
    </row>
    <row r="418" spans="1:10" ht="15" x14ac:dyDescent="0.25">
      <c r="F418" s="559" t="s">
        <v>140</v>
      </c>
      <c r="G418" s="559"/>
      <c r="H418" s="27">
        <f>SUM(H401:H417)</f>
        <v>356.42</v>
      </c>
      <c r="I418" s="338"/>
      <c r="J418" s="334"/>
    </row>
    <row r="419" spans="1:10" ht="15" x14ac:dyDescent="0.25">
      <c r="F419" s="349"/>
      <c r="G419" s="349"/>
      <c r="H419" s="27"/>
      <c r="I419" s="338"/>
      <c r="J419" s="334"/>
    </row>
    <row r="420" spans="1:10" ht="15" x14ac:dyDescent="0.25">
      <c r="A420" s="20" t="s">
        <v>847</v>
      </c>
      <c r="B420" s="593" t="s">
        <v>141</v>
      </c>
      <c r="C420" s="594"/>
      <c r="D420" s="594"/>
      <c r="E420" s="594"/>
      <c r="F420" s="594"/>
      <c r="G420" s="594"/>
      <c r="H420" s="594"/>
      <c r="I420" s="594"/>
      <c r="J420" s="595"/>
    </row>
    <row r="421" spans="1:10" x14ac:dyDescent="0.25">
      <c r="A421" s="23" t="s">
        <v>848</v>
      </c>
      <c r="B421" s="556" t="s">
        <v>146</v>
      </c>
      <c r="C421" s="547"/>
      <c r="D421" s="547"/>
      <c r="E421" s="547"/>
      <c r="F421" s="335" t="s">
        <v>59</v>
      </c>
      <c r="G421" s="335" t="s">
        <v>142</v>
      </c>
      <c r="H421" s="1" t="s">
        <v>301</v>
      </c>
      <c r="I421" s="335"/>
      <c r="J421" s="334"/>
    </row>
    <row r="422" spans="1:10" x14ac:dyDescent="0.25">
      <c r="A422" s="23"/>
      <c r="B422" s="557" t="s">
        <v>1163</v>
      </c>
      <c r="C422" s="557"/>
      <c r="D422" s="557"/>
      <c r="E422" s="557"/>
      <c r="F422" s="25">
        <f>H214</f>
        <v>798.82500000000005</v>
      </c>
      <c r="G422" s="25">
        <v>2</v>
      </c>
      <c r="H422" s="29">
        <f>G422*F422</f>
        <v>1597.65</v>
      </c>
      <c r="I422" s="335"/>
      <c r="J422" s="334"/>
    </row>
    <row r="423" spans="1:10" x14ac:dyDescent="0.25">
      <c r="A423" s="23"/>
      <c r="B423" s="557" t="s">
        <v>302</v>
      </c>
      <c r="C423" s="557"/>
      <c r="D423" s="557"/>
      <c r="E423" s="557"/>
      <c r="F423" s="25">
        <v>75.5</v>
      </c>
      <c r="G423" s="25">
        <v>1</v>
      </c>
      <c r="H423" s="29">
        <f>G423*F423</f>
        <v>75.5</v>
      </c>
      <c r="I423" s="335"/>
      <c r="J423" s="334"/>
    </row>
    <row r="424" spans="1:10" x14ac:dyDescent="0.25">
      <c r="A424" s="23"/>
      <c r="B424" s="557" t="s">
        <v>303</v>
      </c>
      <c r="C424" s="557"/>
      <c r="D424" s="557"/>
      <c r="E424" s="557"/>
      <c r="F424" s="356">
        <v>18.5</v>
      </c>
      <c r="G424" s="356">
        <v>1</v>
      </c>
      <c r="H424" s="364">
        <f>G424*F424</f>
        <v>18.5</v>
      </c>
      <c r="I424" s="335"/>
      <c r="J424" s="334"/>
    </row>
    <row r="425" spans="1:10" x14ac:dyDescent="0.25">
      <c r="A425" s="23"/>
      <c r="F425" s="356" t="s">
        <v>64</v>
      </c>
      <c r="G425" s="356" t="s">
        <v>67</v>
      </c>
      <c r="H425" s="364" t="s">
        <v>142</v>
      </c>
      <c r="I425" s="335" t="s">
        <v>70</v>
      </c>
      <c r="J425" s="31" t="s">
        <v>301</v>
      </c>
    </row>
    <row r="426" spans="1:10" x14ac:dyDescent="0.25">
      <c r="A426" s="23"/>
      <c r="B426" s="557" t="s">
        <v>304</v>
      </c>
      <c r="C426" s="557"/>
      <c r="D426" s="557"/>
      <c r="E426" s="557"/>
      <c r="F426" s="356">
        <v>0.6</v>
      </c>
      <c r="G426" s="356">
        <v>5.5</v>
      </c>
      <c r="H426" s="364">
        <v>4</v>
      </c>
      <c r="I426" s="335">
        <v>2</v>
      </c>
      <c r="J426" s="334">
        <f>F426*G426*H426*I426</f>
        <v>26.4</v>
      </c>
    </row>
    <row r="427" spans="1:10" x14ac:dyDescent="0.25">
      <c r="A427" s="23"/>
      <c r="B427" s="557" t="s">
        <v>305</v>
      </c>
      <c r="C427" s="557"/>
      <c r="D427" s="557"/>
      <c r="E427" s="557"/>
      <c r="F427" s="356">
        <v>2.5</v>
      </c>
      <c r="G427" s="356">
        <v>0.6</v>
      </c>
      <c r="H427" s="364">
        <v>4</v>
      </c>
      <c r="I427" s="335">
        <v>2</v>
      </c>
      <c r="J427" s="334">
        <f>F427*G427*H427*I427</f>
        <v>12</v>
      </c>
    </row>
    <row r="428" spans="1:10" x14ac:dyDescent="0.25">
      <c r="A428" s="23"/>
      <c r="B428" s="343"/>
      <c r="C428" s="343"/>
      <c r="D428" s="343"/>
      <c r="E428" s="343"/>
      <c r="F428" s="335"/>
      <c r="I428" s="335"/>
      <c r="J428" s="334"/>
    </row>
    <row r="429" spans="1:10" s="1" customFormat="1" ht="15" x14ac:dyDescent="0.25">
      <c r="A429" s="221"/>
      <c r="B429" s="21"/>
      <c r="C429" s="21"/>
      <c r="D429" s="21"/>
      <c r="E429" s="21"/>
      <c r="F429" s="21"/>
      <c r="G429" s="21"/>
      <c r="H429" s="21"/>
      <c r="I429" s="1" t="s">
        <v>140</v>
      </c>
      <c r="J429" s="30">
        <f>H422+H423+H424+J426+J427</f>
        <v>1730.0500000000002</v>
      </c>
    </row>
    <row r="430" spans="1:10" s="1" customFormat="1" x14ac:dyDescent="0.25">
      <c r="A430" s="23" t="s">
        <v>849</v>
      </c>
      <c r="B430" s="552" t="s">
        <v>143</v>
      </c>
      <c r="C430" s="550"/>
      <c r="D430" s="550"/>
      <c r="E430" s="550"/>
      <c r="F430" s="21"/>
      <c r="G430" s="21"/>
      <c r="H430" s="21"/>
      <c r="I430" s="21"/>
      <c r="J430" s="22"/>
    </row>
    <row r="431" spans="1:10" ht="33.75" customHeight="1" x14ac:dyDescent="0.25">
      <c r="A431" s="23"/>
      <c r="B431" s="557" t="s">
        <v>279</v>
      </c>
      <c r="C431" s="557"/>
      <c r="D431" s="557"/>
      <c r="E431" s="557"/>
      <c r="F431" s="335"/>
      <c r="G431" s="335"/>
      <c r="H431" s="336"/>
      <c r="I431" s="335"/>
    </row>
    <row r="432" spans="1:10" ht="33" customHeight="1" x14ac:dyDescent="0.25">
      <c r="B432" s="542" t="s">
        <v>138</v>
      </c>
      <c r="C432" s="549"/>
      <c r="D432" s="549"/>
      <c r="E432" s="549"/>
      <c r="F432" s="335" t="s">
        <v>144</v>
      </c>
      <c r="G432" s="335" t="s">
        <v>67</v>
      </c>
      <c r="H432" s="335" t="s">
        <v>319</v>
      </c>
      <c r="I432" s="355" t="s">
        <v>320</v>
      </c>
      <c r="J432" s="24" t="s">
        <v>319</v>
      </c>
    </row>
    <row r="433" spans="2:10" x14ac:dyDescent="0.25">
      <c r="B433" s="542" t="s">
        <v>287</v>
      </c>
      <c r="C433" s="549"/>
      <c r="D433" s="549"/>
      <c r="E433" s="549"/>
      <c r="F433" s="26">
        <v>38.79</v>
      </c>
      <c r="G433" s="26">
        <v>1.03</v>
      </c>
      <c r="H433" s="26">
        <f>F433*G433</f>
        <v>39.953699999999998</v>
      </c>
      <c r="I433" s="26">
        <f>(4.5 + 4 + 1.3 + 1.3 + 1.5)*1.03</f>
        <v>12.978000000000002</v>
      </c>
      <c r="J433" s="334">
        <f>H433-I433</f>
        <v>26.975699999999996</v>
      </c>
    </row>
    <row r="434" spans="2:10" x14ac:dyDescent="0.25">
      <c r="B434" s="542" t="s">
        <v>288</v>
      </c>
      <c r="C434" s="549"/>
      <c r="D434" s="549"/>
      <c r="E434" s="549"/>
      <c r="F434" s="26">
        <v>14.4</v>
      </c>
      <c r="G434" s="26">
        <v>1.03</v>
      </c>
      <c r="H434" s="26">
        <f t="shared" ref="H434:H451" si="11">F434*G434</f>
        <v>14.832000000000001</v>
      </c>
      <c r="I434" s="26">
        <v>0</v>
      </c>
      <c r="J434" s="334">
        <f t="shared" ref="J434:J451" si="12">H434-I434</f>
        <v>14.832000000000001</v>
      </c>
    </row>
    <row r="435" spans="2:10" x14ac:dyDescent="0.25">
      <c r="B435" s="542" t="s">
        <v>139</v>
      </c>
      <c r="C435" s="549"/>
      <c r="D435" s="549"/>
      <c r="E435" s="549"/>
      <c r="F435" s="26">
        <v>19.399999999999999</v>
      </c>
      <c r="G435" s="26">
        <v>2.7</v>
      </c>
      <c r="H435" s="26">
        <f t="shared" si="11"/>
        <v>52.38</v>
      </c>
      <c r="I435" s="26">
        <f>1.68+1.68+1.54+1.54+2</f>
        <v>8.4400000000000013</v>
      </c>
      <c r="J435" s="334">
        <f t="shared" si="12"/>
        <v>43.94</v>
      </c>
    </row>
    <row r="436" spans="2:10" x14ac:dyDescent="0.25">
      <c r="B436" s="542" t="s">
        <v>289</v>
      </c>
      <c r="C436" s="549"/>
      <c r="D436" s="549"/>
      <c r="E436" s="549"/>
      <c r="F436" s="26">
        <v>11.7</v>
      </c>
      <c r="G436" s="26">
        <v>2.7</v>
      </c>
      <c r="H436" s="26">
        <f t="shared" si="11"/>
        <v>31.59</v>
      </c>
      <c r="I436" s="26">
        <f>1.68+1.05</f>
        <v>2.73</v>
      </c>
      <c r="J436" s="334">
        <f t="shared" si="12"/>
        <v>28.86</v>
      </c>
    </row>
    <row r="437" spans="2:10" x14ac:dyDescent="0.25">
      <c r="B437" s="542" t="s">
        <v>290</v>
      </c>
      <c r="C437" s="549"/>
      <c r="D437" s="549"/>
      <c r="E437" s="549"/>
      <c r="F437" s="26">
        <v>12.9</v>
      </c>
      <c r="G437" s="26">
        <v>1.03</v>
      </c>
      <c r="H437" s="26">
        <f t="shared" si="11"/>
        <v>13.287000000000001</v>
      </c>
      <c r="I437" s="26">
        <f>1.26+1.68</f>
        <v>2.94</v>
      </c>
      <c r="J437" s="334">
        <f t="shared" si="12"/>
        <v>10.347000000000001</v>
      </c>
    </row>
    <row r="438" spans="2:10" x14ac:dyDescent="0.25">
      <c r="B438" s="542" t="s">
        <v>291</v>
      </c>
      <c r="C438" s="549"/>
      <c r="D438" s="549"/>
      <c r="E438" s="549"/>
      <c r="F438" s="26">
        <v>18</v>
      </c>
      <c r="G438" s="26">
        <v>1.03</v>
      </c>
      <c r="H438" s="26">
        <f t="shared" si="11"/>
        <v>18.54</v>
      </c>
      <c r="I438" s="26">
        <f>9.27+1.855</f>
        <v>11.125</v>
      </c>
      <c r="J438" s="334">
        <f t="shared" si="12"/>
        <v>7.4149999999999991</v>
      </c>
    </row>
    <row r="439" spans="2:10" x14ac:dyDescent="0.25">
      <c r="B439" s="542" t="s">
        <v>292</v>
      </c>
      <c r="C439" s="549"/>
      <c r="D439" s="549"/>
      <c r="E439" s="549"/>
      <c r="F439" s="26">
        <v>42.2</v>
      </c>
      <c r="G439" s="26">
        <v>1.03</v>
      </c>
      <c r="H439" s="26">
        <f t="shared" si="11"/>
        <v>43.466000000000001</v>
      </c>
      <c r="I439" s="26">
        <f>(1.5+1.95+0.8+0.8+9+2.9+1)*1.03</f>
        <v>18.488499999999998</v>
      </c>
      <c r="J439" s="334">
        <f t="shared" si="12"/>
        <v>24.977500000000003</v>
      </c>
    </row>
    <row r="440" spans="2:10" x14ac:dyDescent="0.25">
      <c r="B440" s="542" t="s">
        <v>293</v>
      </c>
      <c r="C440" s="549"/>
      <c r="D440" s="549"/>
      <c r="E440" s="549"/>
      <c r="F440" s="26">
        <v>11.3</v>
      </c>
      <c r="G440" s="26">
        <v>1.03</v>
      </c>
      <c r="H440" s="26">
        <f t="shared" si="11"/>
        <v>11.639000000000001</v>
      </c>
      <c r="I440" s="26">
        <f>(1.95+0.8+0.8+0.8+0.8)*1.03</f>
        <v>5.3045</v>
      </c>
      <c r="J440" s="334">
        <f t="shared" si="12"/>
        <v>6.3345000000000011</v>
      </c>
    </row>
    <row r="441" spans="2:10" x14ac:dyDescent="0.25">
      <c r="B441" s="542" t="s">
        <v>127</v>
      </c>
      <c r="C441" s="549"/>
      <c r="D441" s="549"/>
      <c r="E441" s="549"/>
      <c r="F441" s="26">
        <v>8.1999999999999993</v>
      </c>
      <c r="G441" s="26">
        <v>2.7</v>
      </c>
      <c r="H441" s="26">
        <f t="shared" si="11"/>
        <v>22.14</v>
      </c>
      <c r="I441" s="26">
        <f>(0.7+1.68)</f>
        <v>2.38</v>
      </c>
      <c r="J441" s="334">
        <f t="shared" si="12"/>
        <v>19.760000000000002</v>
      </c>
    </row>
    <row r="442" spans="2:10" x14ac:dyDescent="0.25">
      <c r="B442" s="542" t="s">
        <v>128</v>
      </c>
      <c r="C442" s="549"/>
      <c r="D442" s="549"/>
      <c r="E442" s="549"/>
      <c r="F442" s="26">
        <v>8.1999999999999993</v>
      </c>
      <c r="G442" s="26">
        <v>2.7</v>
      </c>
      <c r="H442" s="26">
        <f t="shared" si="11"/>
        <v>22.14</v>
      </c>
      <c r="I442" s="26">
        <v>2.38</v>
      </c>
      <c r="J442" s="334">
        <f t="shared" si="12"/>
        <v>19.760000000000002</v>
      </c>
    </row>
    <row r="443" spans="2:10" x14ac:dyDescent="0.25">
      <c r="B443" s="542" t="s">
        <v>294</v>
      </c>
      <c r="C443" s="549"/>
      <c r="D443" s="549"/>
      <c r="E443" s="549"/>
      <c r="F443" s="26">
        <v>14.9</v>
      </c>
      <c r="G443" s="26">
        <v>2.7</v>
      </c>
      <c r="H443" s="26">
        <f t="shared" si="11"/>
        <v>40.230000000000004</v>
      </c>
      <c r="I443" s="26">
        <f>(1.68+1.82)</f>
        <v>3.5</v>
      </c>
      <c r="J443" s="334">
        <f t="shared" si="12"/>
        <v>36.730000000000004</v>
      </c>
    </row>
    <row r="444" spans="2:10" x14ac:dyDescent="0.25">
      <c r="B444" s="549" t="s">
        <v>295</v>
      </c>
      <c r="C444" s="549"/>
      <c r="D444" s="549"/>
      <c r="E444" s="549"/>
      <c r="F444" s="26">
        <v>14.9</v>
      </c>
      <c r="G444" s="26">
        <v>2.7</v>
      </c>
      <c r="H444" s="26">
        <f t="shared" si="11"/>
        <v>40.230000000000004</v>
      </c>
      <c r="I444" s="26">
        <f>(1.68+1.82)</f>
        <v>3.5</v>
      </c>
      <c r="J444" s="334">
        <f t="shared" si="12"/>
        <v>36.730000000000004</v>
      </c>
    </row>
    <row r="445" spans="2:10" x14ac:dyDescent="0.25">
      <c r="B445" s="542" t="s">
        <v>296</v>
      </c>
      <c r="C445" s="549"/>
      <c r="D445" s="549"/>
      <c r="E445" s="549"/>
      <c r="F445" s="26">
        <v>4.5</v>
      </c>
      <c r="G445" s="26">
        <v>2.7</v>
      </c>
      <c r="H445" s="26">
        <f t="shared" si="11"/>
        <v>12.15</v>
      </c>
      <c r="I445" s="26">
        <v>1.68</v>
      </c>
      <c r="J445" s="334">
        <f t="shared" si="12"/>
        <v>10.47</v>
      </c>
    </row>
    <row r="446" spans="2:10" x14ac:dyDescent="0.25">
      <c r="B446" s="542" t="s">
        <v>297</v>
      </c>
      <c r="C446" s="549"/>
      <c r="D446" s="549"/>
      <c r="E446" s="549"/>
      <c r="F446" s="26">
        <v>2.6</v>
      </c>
      <c r="G446" s="26">
        <v>1.03</v>
      </c>
      <c r="H446" s="26">
        <f t="shared" si="11"/>
        <v>2.6780000000000004</v>
      </c>
      <c r="I446" s="26">
        <f>(0.8*1.03)</f>
        <v>0.82400000000000007</v>
      </c>
      <c r="J446" s="334">
        <f t="shared" si="12"/>
        <v>1.8540000000000003</v>
      </c>
    </row>
    <row r="447" spans="2:10" x14ac:dyDescent="0.25">
      <c r="B447" s="542" t="s">
        <v>321</v>
      </c>
      <c r="C447" s="542"/>
      <c r="D447" s="542"/>
      <c r="E447" s="542"/>
      <c r="F447" s="26">
        <v>12.2</v>
      </c>
      <c r="G447" s="26">
        <v>2.7</v>
      </c>
      <c r="H447" s="26">
        <f t="shared" si="11"/>
        <v>32.94</v>
      </c>
      <c r="I447" s="26">
        <f>1.68+1.26</f>
        <v>2.94</v>
      </c>
      <c r="J447" s="334">
        <f t="shared" si="12"/>
        <v>29.999999999999996</v>
      </c>
    </row>
    <row r="448" spans="2:10" x14ac:dyDescent="0.25">
      <c r="B448" s="542" t="s">
        <v>322</v>
      </c>
      <c r="C448" s="542"/>
      <c r="D448" s="542"/>
      <c r="E448" s="542"/>
      <c r="F448" s="26">
        <v>3.15</v>
      </c>
      <c r="G448" s="26">
        <v>1.8</v>
      </c>
      <c r="H448" s="26">
        <f t="shared" si="11"/>
        <v>5.67</v>
      </c>
      <c r="I448" s="26">
        <v>0</v>
      </c>
      <c r="J448" s="334">
        <f t="shared" si="12"/>
        <v>5.67</v>
      </c>
    </row>
    <row r="449" spans="1:10" x14ac:dyDescent="0.25">
      <c r="B449" s="542" t="s">
        <v>298</v>
      </c>
      <c r="C449" s="549"/>
      <c r="D449" s="549"/>
      <c r="E449" s="549"/>
      <c r="F449" s="26">
        <v>26.2</v>
      </c>
      <c r="G449" s="26">
        <v>1.03</v>
      </c>
      <c r="H449" s="26">
        <f t="shared" si="11"/>
        <v>26.986000000000001</v>
      </c>
      <c r="I449" s="26">
        <f>(0.8*1.03)</f>
        <v>0.82400000000000007</v>
      </c>
      <c r="J449" s="334">
        <f t="shared" si="12"/>
        <v>26.161999999999999</v>
      </c>
    </row>
    <row r="450" spans="1:10" x14ac:dyDescent="0.25">
      <c r="B450" s="542" t="s">
        <v>153</v>
      </c>
      <c r="C450" s="549"/>
      <c r="D450" s="549"/>
      <c r="E450" s="549"/>
      <c r="F450" s="26">
        <v>30.2</v>
      </c>
      <c r="G450" s="26">
        <v>1.03</v>
      </c>
      <c r="H450" s="26">
        <f t="shared" si="11"/>
        <v>31.106000000000002</v>
      </c>
      <c r="I450" s="26">
        <f>(4+4.5+1.3)*1.03</f>
        <v>10.094000000000001</v>
      </c>
      <c r="J450" s="334">
        <f t="shared" si="12"/>
        <v>21.012</v>
      </c>
    </row>
    <row r="451" spans="1:10" x14ac:dyDescent="0.25">
      <c r="B451" s="542" t="s">
        <v>323</v>
      </c>
      <c r="C451" s="549"/>
      <c r="D451" s="549"/>
      <c r="E451" s="549"/>
      <c r="F451" s="26">
        <f>4.81+9.35</f>
        <v>14.16</v>
      </c>
      <c r="G451" s="26">
        <v>1.5</v>
      </c>
      <c r="H451" s="26">
        <f t="shared" si="11"/>
        <v>21.240000000000002</v>
      </c>
      <c r="I451" s="26">
        <v>1.1299999999999999</v>
      </c>
      <c r="J451" s="334">
        <f t="shared" si="12"/>
        <v>20.110000000000003</v>
      </c>
    </row>
    <row r="452" spans="1:10" x14ac:dyDescent="0.25">
      <c r="B452" s="542" t="s">
        <v>154</v>
      </c>
      <c r="C452" s="549"/>
      <c r="D452" s="549"/>
      <c r="E452" s="549"/>
      <c r="F452" s="26">
        <v>9.9</v>
      </c>
      <c r="G452" s="26">
        <v>1.03</v>
      </c>
      <c r="H452" s="26">
        <f>F452*G452</f>
        <v>10.197000000000001</v>
      </c>
      <c r="I452" s="26">
        <f>1.3*1.03</f>
        <v>1.3390000000000002</v>
      </c>
      <c r="J452" s="334">
        <f>H452-I452</f>
        <v>8.8580000000000005</v>
      </c>
    </row>
    <row r="453" spans="1:10" x14ac:dyDescent="0.25">
      <c r="B453" s="542" t="s">
        <v>324</v>
      </c>
      <c r="C453" s="549"/>
      <c r="D453" s="549"/>
      <c r="E453" s="549"/>
      <c r="F453" s="26">
        <f>1.95+3.8+10.9+4.81</f>
        <v>21.459999999999997</v>
      </c>
      <c r="G453" s="26">
        <v>1.5</v>
      </c>
      <c r="H453" s="26">
        <f>F453*G453</f>
        <v>32.19</v>
      </c>
      <c r="I453" s="26">
        <v>1.1299999999999999</v>
      </c>
      <c r="J453" s="334">
        <f>H453-I453</f>
        <v>31.06</v>
      </c>
    </row>
    <row r="454" spans="1:10" x14ac:dyDescent="0.25">
      <c r="B454" s="542" t="s">
        <v>325</v>
      </c>
      <c r="C454" s="542"/>
      <c r="D454" s="542"/>
      <c r="E454" s="542"/>
      <c r="F454" s="26">
        <f>33.82+7.95+9.7</f>
        <v>51.47</v>
      </c>
      <c r="G454" s="26">
        <v>1.03</v>
      </c>
      <c r="H454" s="26">
        <f>F454*G454</f>
        <v>53.014099999999999</v>
      </c>
      <c r="I454" s="26">
        <f>((3.5*(1.03-0.5))+(1.3*1.03))</f>
        <v>3.194</v>
      </c>
      <c r="J454" s="334">
        <f>H454-I454</f>
        <v>49.820099999999996</v>
      </c>
    </row>
    <row r="455" spans="1:10" ht="15" x14ac:dyDescent="0.25">
      <c r="H455" s="559" t="s">
        <v>140</v>
      </c>
      <c r="I455" s="559"/>
      <c r="J455" s="32">
        <f>SUM(J433:J454)</f>
        <v>481.67780000000005</v>
      </c>
    </row>
    <row r="456" spans="1:10" x14ac:dyDescent="0.25">
      <c r="B456" s="552"/>
      <c r="C456" s="550"/>
      <c r="D456" s="550"/>
      <c r="E456" s="550"/>
      <c r="F456" s="26"/>
      <c r="G456" s="26"/>
      <c r="H456" s="26"/>
      <c r="I456" s="26"/>
    </row>
    <row r="457" spans="1:10" x14ac:dyDescent="0.25">
      <c r="A457" s="221" t="s">
        <v>850</v>
      </c>
      <c r="B457" s="552" t="s">
        <v>1269</v>
      </c>
      <c r="C457" s="550"/>
      <c r="D457" s="550"/>
      <c r="E457" s="550"/>
      <c r="F457" s="563" t="s">
        <v>326</v>
      </c>
      <c r="G457" s="563"/>
      <c r="H457" s="563"/>
      <c r="I457" s="563"/>
      <c r="J457" s="564"/>
    </row>
    <row r="458" spans="1:10" x14ac:dyDescent="0.25">
      <c r="B458" s="552"/>
      <c r="C458" s="550"/>
      <c r="D458" s="550"/>
      <c r="E458" s="550"/>
      <c r="F458" s="26" t="s">
        <v>146</v>
      </c>
      <c r="G458" s="26" t="s">
        <v>327</v>
      </c>
      <c r="H458" s="26" t="s">
        <v>328</v>
      </c>
      <c r="I458" s="26" t="s">
        <v>191</v>
      </c>
    </row>
    <row r="459" spans="1:10" ht="15" x14ac:dyDescent="0.25">
      <c r="B459" s="552" t="s">
        <v>329</v>
      </c>
      <c r="C459" s="550"/>
      <c r="D459" s="550"/>
      <c r="E459" s="550"/>
      <c r="F459" s="26">
        <f>J429</f>
        <v>1730.0500000000002</v>
      </c>
      <c r="G459" s="26">
        <f>J455</f>
        <v>481.67780000000005</v>
      </c>
      <c r="H459" s="26">
        <f>H224*2</f>
        <v>176.73900000000003</v>
      </c>
      <c r="I459" s="362">
        <f>F459-G459+H459</f>
        <v>1425.1112000000003</v>
      </c>
    </row>
    <row r="460" spans="1:10" x14ac:dyDescent="0.25">
      <c r="B460" s="552"/>
      <c r="C460" s="550"/>
      <c r="D460" s="550"/>
      <c r="E460" s="550"/>
      <c r="F460" s="26"/>
      <c r="G460" s="26"/>
      <c r="H460" s="26"/>
      <c r="I460" s="26"/>
    </row>
    <row r="461" spans="1:10" x14ac:dyDescent="0.25">
      <c r="A461" s="221" t="s">
        <v>851</v>
      </c>
      <c r="B461" s="552" t="s">
        <v>331</v>
      </c>
      <c r="C461" s="550"/>
      <c r="D461" s="550"/>
      <c r="E461" s="550"/>
      <c r="F461" s="26"/>
      <c r="G461" s="26"/>
      <c r="H461" s="26"/>
      <c r="I461" s="26"/>
    </row>
    <row r="462" spans="1:10" ht="28.5" x14ac:dyDescent="0.25">
      <c r="B462" s="542" t="s">
        <v>138</v>
      </c>
      <c r="C462" s="549"/>
      <c r="D462" s="549"/>
      <c r="E462" s="549"/>
      <c r="F462" s="335" t="s">
        <v>144</v>
      </c>
      <c r="G462" s="335" t="s">
        <v>67</v>
      </c>
      <c r="H462" s="335" t="s">
        <v>319</v>
      </c>
      <c r="I462" s="355" t="s">
        <v>320</v>
      </c>
      <c r="J462" s="24" t="s">
        <v>319</v>
      </c>
    </row>
    <row r="463" spans="1:10" x14ac:dyDescent="0.25">
      <c r="B463" s="542" t="s">
        <v>139</v>
      </c>
      <c r="C463" s="549"/>
      <c r="D463" s="549"/>
      <c r="E463" s="549"/>
      <c r="F463" s="26">
        <v>19.399999999999999</v>
      </c>
      <c r="G463" s="26">
        <v>2.7</v>
      </c>
      <c r="H463" s="26">
        <f t="shared" ref="H463:H470" si="13">F463*G463</f>
        <v>52.38</v>
      </c>
      <c r="I463" s="26">
        <f>1.68+1.68+1.54+1.54+2</f>
        <v>8.4400000000000013</v>
      </c>
      <c r="J463" s="334">
        <f t="shared" ref="J463:J470" si="14">H463-I463</f>
        <v>43.94</v>
      </c>
    </row>
    <row r="464" spans="1:10" x14ac:dyDescent="0.25">
      <c r="B464" s="542" t="s">
        <v>289</v>
      </c>
      <c r="C464" s="549"/>
      <c r="D464" s="549"/>
      <c r="E464" s="549"/>
      <c r="F464" s="26">
        <v>11.7</v>
      </c>
      <c r="G464" s="26">
        <v>2.7</v>
      </c>
      <c r="H464" s="26">
        <f t="shared" si="13"/>
        <v>31.59</v>
      </c>
      <c r="I464" s="26">
        <f>1.68+1.05</f>
        <v>2.73</v>
      </c>
      <c r="J464" s="334">
        <f t="shared" si="14"/>
        <v>28.86</v>
      </c>
    </row>
    <row r="465" spans="1:10" x14ac:dyDescent="0.25">
      <c r="B465" s="542" t="s">
        <v>127</v>
      </c>
      <c r="C465" s="549"/>
      <c r="D465" s="549"/>
      <c r="E465" s="549"/>
      <c r="F465" s="26">
        <v>8.1999999999999993</v>
      </c>
      <c r="G465" s="26">
        <v>2.7</v>
      </c>
      <c r="H465" s="26">
        <f t="shared" si="13"/>
        <v>22.14</v>
      </c>
      <c r="I465" s="26">
        <f>(0.7+1.68)</f>
        <v>2.38</v>
      </c>
      <c r="J465" s="334">
        <f t="shared" si="14"/>
        <v>19.760000000000002</v>
      </c>
    </row>
    <row r="466" spans="1:10" x14ac:dyDescent="0.25">
      <c r="B466" s="542" t="s">
        <v>128</v>
      </c>
      <c r="C466" s="549"/>
      <c r="D466" s="549"/>
      <c r="E466" s="549"/>
      <c r="F466" s="26">
        <v>8.1999999999999993</v>
      </c>
      <c r="G466" s="26">
        <v>2.7</v>
      </c>
      <c r="H466" s="26">
        <f t="shared" si="13"/>
        <v>22.14</v>
      </c>
      <c r="I466" s="26">
        <v>2.38</v>
      </c>
      <c r="J466" s="334">
        <f t="shared" si="14"/>
        <v>19.760000000000002</v>
      </c>
    </row>
    <row r="467" spans="1:10" x14ac:dyDescent="0.25">
      <c r="B467" s="542" t="s">
        <v>294</v>
      </c>
      <c r="C467" s="549"/>
      <c r="D467" s="549"/>
      <c r="E467" s="549"/>
      <c r="F467" s="26">
        <v>14.9</v>
      </c>
      <c r="G467" s="26">
        <v>2.7</v>
      </c>
      <c r="H467" s="26">
        <f t="shared" si="13"/>
        <v>40.230000000000004</v>
      </c>
      <c r="I467" s="26">
        <f>(1.68+1.82)</f>
        <v>3.5</v>
      </c>
      <c r="J467" s="334">
        <f t="shared" si="14"/>
        <v>36.730000000000004</v>
      </c>
    </row>
    <row r="468" spans="1:10" x14ac:dyDescent="0.25">
      <c r="B468" s="549" t="s">
        <v>295</v>
      </c>
      <c r="C468" s="549"/>
      <c r="D468" s="549"/>
      <c r="E468" s="549"/>
      <c r="F468" s="26">
        <v>14.9</v>
      </c>
      <c r="G468" s="26">
        <v>2.7</v>
      </c>
      <c r="H468" s="26">
        <f t="shared" si="13"/>
        <v>40.230000000000004</v>
      </c>
      <c r="I468" s="26">
        <f>(1.68+1.82)</f>
        <v>3.5</v>
      </c>
      <c r="J468" s="334">
        <f t="shared" si="14"/>
        <v>36.730000000000004</v>
      </c>
    </row>
    <row r="469" spans="1:10" x14ac:dyDescent="0.25">
      <c r="B469" s="542" t="s">
        <v>321</v>
      </c>
      <c r="C469" s="542"/>
      <c r="D469" s="542"/>
      <c r="E469" s="542"/>
      <c r="F469" s="26">
        <v>12.2</v>
      </c>
      <c r="G469" s="26">
        <v>2.7</v>
      </c>
      <c r="H469" s="26">
        <f t="shared" si="13"/>
        <v>32.94</v>
      </c>
      <c r="I469" s="26">
        <f>1.68+1.26</f>
        <v>2.94</v>
      </c>
      <c r="J469" s="334">
        <f t="shared" si="14"/>
        <v>29.999999999999996</v>
      </c>
    </row>
    <row r="470" spans="1:10" x14ac:dyDescent="0.25">
      <c r="B470" s="542" t="s">
        <v>322</v>
      </c>
      <c r="C470" s="542"/>
      <c r="D470" s="542"/>
      <c r="E470" s="542"/>
      <c r="F470" s="26">
        <v>3.15</v>
      </c>
      <c r="G470" s="26">
        <v>1.8</v>
      </c>
      <c r="H470" s="26">
        <f t="shared" si="13"/>
        <v>5.67</v>
      </c>
      <c r="I470" s="26">
        <v>0</v>
      </c>
      <c r="J470" s="334">
        <f t="shared" si="14"/>
        <v>5.67</v>
      </c>
    </row>
    <row r="471" spans="1:10" ht="15" x14ac:dyDescent="0.25">
      <c r="B471" s="552"/>
      <c r="C471" s="550"/>
      <c r="D471" s="550"/>
      <c r="E471" s="550"/>
      <c r="F471" s="26"/>
      <c r="G471" s="26"/>
      <c r="H471" s="559" t="s">
        <v>140</v>
      </c>
      <c r="I471" s="559"/>
      <c r="J471" s="32">
        <f>SUM(J463:J470)</f>
        <v>221.45000000000002</v>
      </c>
    </row>
    <row r="472" spans="1:10" x14ac:dyDescent="0.25">
      <c r="B472" s="552"/>
      <c r="C472" s="550"/>
      <c r="D472" s="550"/>
      <c r="E472" s="550"/>
      <c r="F472" s="26"/>
      <c r="G472" s="26"/>
      <c r="H472" s="26"/>
      <c r="I472" s="26"/>
    </row>
    <row r="473" spans="1:10" x14ac:dyDescent="0.25">
      <c r="A473" s="221" t="s">
        <v>852</v>
      </c>
      <c r="B473" s="556" t="s">
        <v>1247</v>
      </c>
      <c r="C473" s="556"/>
      <c r="D473" s="556"/>
      <c r="E473" s="556"/>
      <c r="F473" s="26"/>
      <c r="G473" s="26"/>
      <c r="H473" s="26"/>
      <c r="I473" s="26"/>
    </row>
    <row r="474" spans="1:10" ht="28.5" x14ac:dyDescent="0.25">
      <c r="B474" s="542" t="s">
        <v>138</v>
      </c>
      <c r="C474" s="549"/>
      <c r="D474" s="549"/>
      <c r="E474" s="549"/>
      <c r="F474" s="335" t="s">
        <v>144</v>
      </c>
      <c r="G474" s="335" t="s">
        <v>67</v>
      </c>
      <c r="H474" s="335" t="s">
        <v>319</v>
      </c>
      <c r="I474" s="355" t="s">
        <v>320</v>
      </c>
      <c r="J474" s="24" t="s">
        <v>319</v>
      </c>
    </row>
    <row r="475" spans="1:10" x14ac:dyDescent="0.25">
      <c r="B475" s="542" t="s">
        <v>287</v>
      </c>
      <c r="C475" s="549"/>
      <c r="D475" s="549"/>
      <c r="E475" s="549"/>
      <c r="F475" s="26">
        <v>38.79</v>
      </c>
      <c r="G475" s="26">
        <v>1.03</v>
      </c>
      <c r="H475" s="26">
        <f>F475*G475</f>
        <v>39.953699999999998</v>
      </c>
      <c r="I475" s="26">
        <f>(4.5 + 4 + 1.3 + 1.3 + 1.5)*1.03</f>
        <v>12.978000000000002</v>
      </c>
      <c r="J475" s="334">
        <f>H475-I475</f>
        <v>26.975699999999996</v>
      </c>
    </row>
    <row r="476" spans="1:10" x14ac:dyDescent="0.25">
      <c r="B476" s="542" t="s">
        <v>288</v>
      </c>
      <c r="C476" s="549"/>
      <c r="D476" s="549"/>
      <c r="E476" s="549"/>
      <c r="F476" s="26">
        <v>14.4</v>
      </c>
      <c r="G476" s="26">
        <v>1.03</v>
      </c>
      <c r="H476" s="26">
        <f t="shared" ref="H476:H488" si="15">F476*G476</f>
        <v>14.832000000000001</v>
      </c>
      <c r="I476" s="26">
        <v>0</v>
      </c>
      <c r="J476" s="334">
        <f t="shared" ref="J476:J488" si="16">H476-I476</f>
        <v>14.832000000000001</v>
      </c>
    </row>
    <row r="477" spans="1:10" x14ac:dyDescent="0.25">
      <c r="B477" s="542" t="s">
        <v>290</v>
      </c>
      <c r="C477" s="549"/>
      <c r="D477" s="549"/>
      <c r="E477" s="549"/>
      <c r="F477" s="26">
        <v>12.9</v>
      </c>
      <c r="G477" s="26">
        <v>1.03</v>
      </c>
      <c r="H477" s="26">
        <f t="shared" si="15"/>
        <v>13.287000000000001</v>
      </c>
      <c r="I477" s="26">
        <f>1.26+1.68</f>
        <v>2.94</v>
      </c>
      <c r="J477" s="334">
        <f t="shared" si="16"/>
        <v>10.347000000000001</v>
      </c>
    </row>
    <row r="478" spans="1:10" x14ac:dyDescent="0.25">
      <c r="B478" s="542" t="s">
        <v>291</v>
      </c>
      <c r="C478" s="549"/>
      <c r="D478" s="549"/>
      <c r="E478" s="549"/>
      <c r="F478" s="26">
        <v>18</v>
      </c>
      <c r="G478" s="26">
        <v>1.03</v>
      </c>
      <c r="H478" s="26">
        <f t="shared" si="15"/>
        <v>18.54</v>
      </c>
      <c r="I478" s="26">
        <f>9.27+1.855</f>
        <v>11.125</v>
      </c>
      <c r="J478" s="334">
        <f t="shared" si="16"/>
        <v>7.4149999999999991</v>
      </c>
    </row>
    <row r="479" spans="1:10" x14ac:dyDescent="0.25">
      <c r="B479" s="542" t="s">
        <v>292</v>
      </c>
      <c r="C479" s="549"/>
      <c r="D479" s="549"/>
      <c r="E479" s="549"/>
      <c r="F479" s="26">
        <v>42.2</v>
      </c>
      <c r="G479" s="26">
        <v>1.03</v>
      </c>
      <c r="H479" s="26">
        <f t="shared" si="15"/>
        <v>43.466000000000001</v>
      </c>
      <c r="I479" s="26">
        <f>(1.5+1.95+0.8+0.8+9+2.9+1)*1.03</f>
        <v>18.488499999999998</v>
      </c>
      <c r="J479" s="334">
        <f t="shared" si="16"/>
        <v>24.977500000000003</v>
      </c>
    </row>
    <row r="480" spans="1:10" x14ac:dyDescent="0.25">
      <c r="B480" s="542" t="s">
        <v>293</v>
      </c>
      <c r="C480" s="549"/>
      <c r="D480" s="549"/>
      <c r="E480" s="549"/>
      <c r="F480" s="26">
        <v>11.3</v>
      </c>
      <c r="G480" s="26">
        <v>1.03</v>
      </c>
      <c r="H480" s="26">
        <f t="shared" si="15"/>
        <v>11.639000000000001</v>
      </c>
      <c r="I480" s="26">
        <f>(1.95+0.8+0.8+0.8+0.8)*1.03</f>
        <v>5.3045</v>
      </c>
      <c r="J480" s="334">
        <f t="shared" si="16"/>
        <v>6.3345000000000011</v>
      </c>
    </row>
    <row r="481" spans="1:10" x14ac:dyDescent="0.25">
      <c r="B481" s="542" t="s">
        <v>296</v>
      </c>
      <c r="C481" s="549"/>
      <c r="D481" s="549"/>
      <c r="E481" s="549"/>
      <c r="F481" s="26">
        <v>4.5</v>
      </c>
      <c r="G481" s="26">
        <v>2.7</v>
      </c>
      <c r="H481" s="26">
        <f t="shared" si="15"/>
        <v>12.15</v>
      </c>
      <c r="I481" s="26">
        <v>1.68</v>
      </c>
      <c r="J481" s="334">
        <f t="shared" si="16"/>
        <v>10.47</v>
      </c>
    </row>
    <row r="482" spans="1:10" s="1" customFormat="1" x14ac:dyDescent="0.25">
      <c r="A482" s="23"/>
      <c r="B482" s="542" t="s">
        <v>297</v>
      </c>
      <c r="C482" s="549"/>
      <c r="D482" s="549"/>
      <c r="E482" s="549"/>
      <c r="F482" s="26">
        <v>2.6</v>
      </c>
      <c r="G482" s="26">
        <v>1.03</v>
      </c>
      <c r="H482" s="26">
        <f t="shared" si="15"/>
        <v>2.6780000000000004</v>
      </c>
      <c r="I482" s="26">
        <f>(0.8*1.03)</f>
        <v>0.82400000000000007</v>
      </c>
      <c r="J482" s="334">
        <f t="shared" si="16"/>
        <v>1.8540000000000003</v>
      </c>
    </row>
    <row r="483" spans="1:10" s="1" customFormat="1" x14ac:dyDescent="0.25">
      <c r="A483" s="23"/>
      <c r="B483" s="542" t="s">
        <v>298</v>
      </c>
      <c r="C483" s="549"/>
      <c r="D483" s="549"/>
      <c r="E483" s="549"/>
      <c r="F483" s="26">
        <v>26.2</v>
      </c>
      <c r="G483" s="26">
        <v>1.03</v>
      </c>
      <c r="H483" s="26">
        <f t="shared" si="15"/>
        <v>26.986000000000001</v>
      </c>
      <c r="I483" s="26">
        <f>(0.8*1.03)</f>
        <v>0.82400000000000007</v>
      </c>
      <c r="J483" s="334">
        <f t="shared" si="16"/>
        <v>26.161999999999999</v>
      </c>
    </row>
    <row r="484" spans="1:10" s="1" customFormat="1" x14ac:dyDescent="0.25">
      <c r="A484" s="23"/>
      <c r="B484" s="542" t="s">
        <v>153</v>
      </c>
      <c r="C484" s="549"/>
      <c r="D484" s="549"/>
      <c r="E484" s="549"/>
      <c r="F484" s="26">
        <v>30.2</v>
      </c>
      <c r="G484" s="26">
        <v>1.03</v>
      </c>
      <c r="H484" s="26">
        <f t="shared" si="15"/>
        <v>31.106000000000002</v>
      </c>
      <c r="I484" s="26">
        <f>(4+4.5+1.3)*1.03</f>
        <v>10.094000000000001</v>
      </c>
      <c r="J484" s="334">
        <f t="shared" si="16"/>
        <v>21.012</v>
      </c>
    </row>
    <row r="485" spans="1:10" s="1" customFormat="1" x14ac:dyDescent="0.25">
      <c r="A485" s="23"/>
      <c r="B485" s="542" t="s">
        <v>323</v>
      </c>
      <c r="C485" s="549"/>
      <c r="D485" s="549"/>
      <c r="E485" s="549"/>
      <c r="F485" s="26">
        <f>4.81+9.35</f>
        <v>14.16</v>
      </c>
      <c r="G485" s="26">
        <v>1.5</v>
      </c>
      <c r="H485" s="26">
        <f t="shared" si="15"/>
        <v>21.240000000000002</v>
      </c>
      <c r="I485" s="26">
        <v>1.1299999999999999</v>
      </c>
      <c r="J485" s="334">
        <f t="shared" si="16"/>
        <v>20.110000000000003</v>
      </c>
    </row>
    <row r="486" spans="1:10" s="1" customFormat="1" x14ac:dyDescent="0.25">
      <c r="A486" s="23"/>
      <c r="B486" s="542" t="s">
        <v>154</v>
      </c>
      <c r="C486" s="549"/>
      <c r="D486" s="549"/>
      <c r="E486" s="549"/>
      <c r="F486" s="26">
        <v>9.9</v>
      </c>
      <c r="G486" s="26">
        <v>1.03</v>
      </c>
      <c r="H486" s="26">
        <f t="shared" si="15"/>
        <v>10.197000000000001</v>
      </c>
      <c r="I486" s="26">
        <f>1.3*1.03</f>
        <v>1.3390000000000002</v>
      </c>
      <c r="J486" s="334">
        <f t="shared" si="16"/>
        <v>8.8580000000000005</v>
      </c>
    </row>
    <row r="487" spans="1:10" s="1" customFormat="1" x14ac:dyDescent="0.25">
      <c r="A487" s="23"/>
      <c r="B487" s="542" t="s">
        <v>324</v>
      </c>
      <c r="C487" s="549"/>
      <c r="D487" s="549"/>
      <c r="E487" s="549"/>
      <c r="F487" s="26">
        <f>1.95+3.8+10.9+4.81</f>
        <v>21.459999999999997</v>
      </c>
      <c r="G487" s="26">
        <v>1.5</v>
      </c>
      <c r="H487" s="26">
        <f t="shared" si="15"/>
        <v>32.19</v>
      </c>
      <c r="I487" s="26">
        <v>1.1299999999999999</v>
      </c>
      <c r="J487" s="334">
        <f t="shared" si="16"/>
        <v>31.06</v>
      </c>
    </row>
    <row r="488" spans="1:10" s="1" customFormat="1" x14ac:dyDescent="0.25">
      <c r="A488" s="23"/>
      <c r="B488" s="542" t="s">
        <v>325</v>
      </c>
      <c r="C488" s="542"/>
      <c r="D488" s="542"/>
      <c r="E488" s="542"/>
      <c r="F488" s="26">
        <f>33.82+7.95+9.7</f>
        <v>51.47</v>
      </c>
      <c r="G488" s="26">
        <v>1.03</v>
      </c>
      <c r="H488" s="26">
        <f t="shared" si="15"/>
        <v>53.014099999999999</v>
      </c>
      <c r="I488" s="26">
        <f>((3.5*(1.03-0.5))+(1.3*1.03))</f>
        <v>3.194</v>
      </c>
      <c r="J488" s="334">
        <f t="shared" si="16"/>
        <v>49.820099999999996</v>
      </c>
    </row>
    <row r="489" spans="1:10" s="1" customFormat="1" ht="15" x14ac:dyDescent="0.25">
      <c r="A489" s="23"/>
      <c r="B489" s="357"/>
      <c r="C489" s="339"/>
      <c r="D489" s="339"/>
      <c r="E489" s="339"/>
      <c r="F489" s="21"/>
      <c r="G489" s="21"/>
      <c r="H489" s="559" t="s">
        <v>140</v>
      </c>
      <c r="I489" s="559"/>
      <c r="J489" s="32">
        <f>SUM(J475:J488)</f>
        <v>260.2278</v>
      </c>
    </row>
    <row r="490" spans="1:10" s="1" customFormat="1" ht="15" x14ac:dyDescent="0.25">
      <c r="A490" s="221"/>
      <c r="B490" s="559"/>
      <c r="C490" s="558"/>
      <c r="D490" s="558"/>
      <c r="E490" s="558"/>
      <c r="F490" s="338"/>
      <c r="G490" s="21"/>
      <c r="H490" s="21"/>
      <c r="I490" s="21"/>
      <c r="J490" s="22"/>
    </row>
    <row r="491" spans="1:10" s="1" customFormat="1" x14ac:dyDescent="0.25">
      <c r="A491" s="221"/>
      <c r="B491" s="21"/>
      <c r="C491" s="21"/>
      <c r="D491" s="21"/>
      <c r="E491" s="21"/>
      <c r="F491" s="21"/>
      <c r="G491" s="21"/>
      <c r="H491" s="21"/>
      <c r="I491" s="21"/>
      <c r="J491" s="22"/>
    </row>
    <row r="492" spans="1:10" ht="15" x14ac:dyDescent="0.25">
      <c r="A492" s="20" t="s">
        <v>853</v>
      </c>
      <c r="B492" s="544" t="s">
        <v>332</v>
      </c>
      <c r="C492" s="545"/>
      <c r="D492" s="545"/>
      <c r="E492" s="545"/>
      <c r="F492" s="545"/>
      <c r="G492" s="545"/>
      <c r="H492" s="545"/>
      <c r="I492" s="545"/>
      <c r="J492" s="546"/>
    </row>
    <row r="493" spans="1:10" x14ac:dyDescent="0.25">
      <c r="A493" s="23" t="s">
        <v>854</v>
      </c>
      <c r="B493" s="556" t="s">
        <v>150</v>
      </c>
      <c r="C493" s="547"/>
      <c r="D493" s="547"/>
      <c r="E493" s="547"/>
    </row>
    <row r="494" spans="1:10" x14ac:dyDescent="0.25">
      <c r="B494" s="542" t="s">
        <v>138</v>
      </c>
      <c r="C494" s="549"/>
      <c r="D494" s="549"/>
      <c r="E494" s="549"/>
      <c r="F494" s="335" t="s">
        <v>63</v>
      </c>
      <c r="G494" s="335" t="s">
        <v>64</v>
      </c>
      <c r="H494" s="335" t="s">
        <v>59</v>
      </c>
      <c r="I494" s="335"/>
    </row>
    <row r="495" spans="1:10" x14ac:dyDescent="0.25">
      <c r="B495" s="542" t="s">
        <v>287</v>
      </c>
      <c r="C495" s="549"/>
      <c r="D495" s="549"/>
      <c r="E495" s="549"/>
      <c r="F495" s="26">
        <v>12.1</v>
      </c>
      <c r="G495" s="26">
        <v>10.7</v>
      </c>
      <c r="H495" s="26">
        <f>G495*F495</f>
        <v>129.47</v>
      </c>
      <c r="I495" s="26"/>
    </row>
    <row r="496" spans="1:10" x14ac:dyDescent="0.25">
      <c r="B496" s="542" t="s">
        <v>288</v>
      </c>
      <c r="C496" s="549"/>
      <c r="D496" s="549"/>
      <c r="E496" s="549"/>
      <c r="F496" s="26">
        <v>6.8</v>
      </c>
      <c r="G496" s="26">
        <v>3.8</v>
      </c>
      <c r="H496" s="26">
        <f t="shared" ref="H496:H510" si="17">G496*F496</f>
        <v>25.84</v>
      </c>
      <c r="I496" s="26"/>
    </row>
    <row r="497" spans="2:10" x14ac:dyDescent="0.25">
      <c r="B497" s="542" t="s">
        <v>139</v>
      </c>
      <c r="C497" s="549"/>
      <c r="D497" s="549"/>
      <c r="E497" s="549"/>
      <c r="F497" s="26">
        <v>5.7</v>
      </c>
      <c r="G497" s="26">
        <v>4</v>
      </c>
      <c r="H497" s="26">
        <f t="shared" si="17"/>
        <v>22.8</v>
      </c>
      <c r="I497" s="26"/>
    </row>
    <row r="498" spans="2:10" x14ac:dyDescent="0.25">
      <c r="B498" s="542" t="s">
        <v>289</v>
      </c>
      <c r="C498" s="549"/>
      <c r="D498" s="549"/>
      <c r="E498" s="549"/>
      <c r="F498" s="26">
        <v>4</v>
      </c>
      <c r="G498" s="26">
        <v>1.85</v>
      </c>
      <c r="H498" s="26">
        <f t="shared" si="17"/>
        <v>7.4</v>
      </c>
      <c r="I498" s="26"/>
    </row>
    <row r="499" spans="2:10" x14ac:dyDescent="0.25">
      <c r="B499" s="542" t="s">
        <v>290</v>
      </c>
      <c r="C499" s="549"/>
      <c r="D499" s="549"/>
      <c r="E499" s="549"/>
      <c r="F499" s="26">
        <v>4</v>
      </c>
      <c r="G499" s="26">
        <v>2.4500000000000002</v>
      </c>
      <c r="H499" s="26">
        <f t="shared" si="17"/>
        <v>9.8000000000000007</v>
      </c>
      <c r="I499" s="26"/>
    </row>
    <row r="500" spans="2:10" x14ac:dyDescent="0.25">
      <c r="B500" s="542" t="s">
        <v>292</v>
      </c>
      <c r="C500" s="549"/>
      <c r="D500" s="549"/>
      <c r="E500" s="549"/>
      <c r="F500" s="26">
        <v>19.600000000000001</v>
      </c>
      <c r="G500" s="26">
        <v>1.5</v>
      </c>
      <c r="H500" s="26">
        <f t="shared" si="17"/>
        <v>29.400000000000002</v>
      </c>
      <c r="I500" s="26"/>
    </row>
    <row r="501" spans="2:10" x14ac:dyDescent="0.25">
      <c r="B501" s="542" t="s">
        <v>293</v>
      </c>
      <c r="C501" s="549"/>
      <c r="D501" s="549"/>
      <c r="E501" s="549"/>
      <c r="F501" s="26">
        <v>3.55</v>
      </c>
      <c r="G501" s="26">
        <v>2.1</v>
      </c>
      <c r="H501" s="26">
        <f t="shared" si="17"/>
        <v>7.4550000000000001</v>
      </c>
      <c r="I501" s="26"/>
    </row>
    <row r="502" spans="2:10" x14ac:dyDescent="0.25">
      <c r="B502" s="542" t="s">
        <v>127</v>
      </c>
      <c r="C502" s="549"/>
      <c r="D502" s="549"/>
      <c r="E502" s="549"/>
      <c r="F502" s="26">
        <v>2.1</v>
      </c>
      <c r="G502" s="26">
        <v>2</v>
      </c>
      <c r="H502" s="26">
        <f t="shared" si="17"/>
        <v>4.2</v>
      </c>
      <c r="I502" s="26"/>
    </row>
    <row r="503" spans="2:10" x14ac:dyDescent="0.25">
      <c r="B503" s="542" t="s">
        <v>128</v>
      </c>
      <c r="C503" s="549"/>
      <c r="D503" s="549"/>
      <c r="E503" s="549"/>
      <c r="F503" s="26">
        <v>2.1</v>
      </c>
      <c r="G503" s="26">
        <v>2</v>
      </c>
      <c r="H503" s="26">
        <f t="shared" si="17"/>
        <v>4.2</v>
      </c>
      <c r="I503" s="26"/>
    </row>
    <row r="504" spans="2:10" x14ac:dyDescent="0.25">
      <c r="B504" s="542" t="s">
        <v>294</v>
      </c>
      <c r="C504" s="549"/>
      <c r="D504" s="549"/>
      <c r="E504" s="549"/>
      <c r="F504" s="26">
        <v>3.6</v>
      </c>
      <c r="G504" s="26">
        <v>3.85</v>
      </c>
      <c r="H504" s="26">
        <f t="shared" si="17"/>
        <v>13.860000000000001</v>
      </c>
      <c r="I504" s="26"/>
    </row>
    <row r="505" spans="2:10" x14ac:dyDescent="0.25">
      <c r="B505" s="549" t="s">
        <v>295</v>
      </c>
      <c r="C505" s="549"/>
      <c r="D505" s="549"/>
      <c r="E505" s="549"/>
      <c r="F505" s="342">
        <v>3.6</v>
      </c>
      <c r="G505" s="342">
        <v>3.85</v>
      </c>
      <c r="H505" s="26">
        <f t="shared" si="17"/>
        <v>13.860000000000001</v>
      </c>
      <c r="I505" s="335"/>
    </row>
    <row r="506" spans="2:10" ht="15" x14ac:dyDescent="0.25">
      <c r="B506" s="542" t="s">
        <v>296</v>
      </c>
      <c r="C506" s="549"/>
      <c r="D506" s="549"/>
      <c r="E506" s="549"/>
      <c r="F506" s="26">
        <v>2.9</v>
      </c>
      <c r="G506" s="26">
        <v>0.8</v>
      </c>
      <c r="H506" s="26">
        <f t="shared" si="17"/>
        <v>2.3199999999999998</v>
      </c>
      <c r="I506" s="28"/>
      <c r="J506" s="266"/>
    </row>
    <row r="507" spans="2:10" ht="15" x14ac:dyDescent="0.25">
      <c r="B507" s="542" t="s">
        <v>321</v>
      </c>
      <c r="C507" s="542"/>
      <c r="D507" s="542"/>
      <c r="E507" s="542"/>
      <c r="F507" s="26">
        <v>3.2</v>
      </c>
      <c r="G507" s="26">
        <v>2.9</v>
      </c>
      <c r="H507" s="26">
        <f t="shared" si="17"/>
        <v>9.2799999999999994</v>
      </c>
      <c r="I507" s="28"/>
      <c r="J507" s="266"/>
    </row>
    <row r="508" spans="2:10" x14ac:dyDescent="0.25">
      <c r="B508" s="542" t="s">
        <v>297</v>
      </c>
      <c r="C508" s="549"/>
      <c r="D508" s="549"/>
      <c r="E508" s="549"/>
      <c r="F508" s="26">
        <v>0.8</v>
      </c>
      <c r="G508" s="26">
        <v>1</v>
      </c>
      <c r="H508" s="26">
        <f t="shared" si="17"/>
        <v>0.8</v>
      </c>
      <c r="I508" s="28"/>
    </row>
    <row r="509" spans="2:10" x14ac:dyDescent="0.25">
      <c r="B509" s="542" t="s">
        <v>299</v>
      </c>
      <c r="C509" s="549"/>
      <c r="D509" s="549"/>
      <c r="E509" s="549"/>
      <c r="F509" s="26">
        <v>9.1</v>
      </c>
      <c r="G509" s="26">
        <v>3.2</v>
      </c>
      <c r="H509" s="26">
        <f t="shared" si="17"/>
        <v>29.12</v>
      </c>
      <c r="I509" s="28"/>
    </row>
    <row r="510" spans="2:10" x14ac:dyDescent="0.25">
      <c r="B510" s="542" t="s">
        <v>300</v>
      </c>
      <c r="C510" s="549"/>
      <c r="D510" s="549"/>
      <c r="E510" s="549"/>
      <c r="F510" s="26">
        <v>0.8</v>
      </c>
      <c r="G510" s="26">
        <v>7.95</v>
      </c>
      <c r="H510" s="26">
        <f t="shared" si="17"/>
        <v>6.36</v>
      </c>
      <c r="I510" s="28"/>
    </row>
    <row r="511" spans="2:10" x14ac:dyDescent="0.25">
      <c r="B511" s="542" t="s">
        <v>291</v>
      </c>
      <c r="C511" s="549"/>
      <c r="D511" s="549"/>
      <c r="E511" s="549"/>
      <c r="F511" s="563" t="s">
        <v>155</v>
      </c>
      <c r="G511" s="563"/>
      <c r="H511" s="26">
        <v>51.72</v>
      </c>
      <c r="I511" s="26"/>
    </row>
    <row r="512" spans="2:10" ht="15" x14ac:dyDescent="0.25">
      <c r="B512" s="542" t="s">
        <v>153</v>
      </c>
      <c r="C512" s="549"/>
      <c r="D512" s="549"/>
      <c r="E512" s="549"/>
      <c r="F512" s="563" t="s">
        <v>155</v>
      </c>
      <c r="G512" s="563"/>
      <c r="H512" s="26">
        <v>75.5</v>
      </c>
      <c r="I512" s="338"/>
    </row>
    <row r="513" spans="1:10" ht="15" x14ac:dyDescent="0.25">
      <c r="B513" s="542" t="s">
        <v>154</v>
      </c>
      <c r="C513" s="549"/>
      <c r="D513" s="549"/>
      <c r="E513" s="549"/>
      <c r="F513" s="563" t="s">
        <v>155</v>
      </c>
      <c r="G513" s="563"/>
      <c r="H513" s="26">
        <v>18.5</v>
      </c>
      <c r="I513" s="338"/>
    </row>
    <row r="514" spans="1:10" ht="15" x14ac:dyDescent="0.25">
      <c r="F514" s="559" t="s">
        <v>140</v>
      </c>
      <c r="G514" s="559"/>
      <c r="H514" s="27">
        <f>SUM(H495:H513)</f>
        <v>461.88499999999999</v>
      </c>
      <c r="I514" s="338"/>
    </row>
    <row r="515" spans="1:10" ht="15" x14ac:dyDescent="0.25">
      <c r="F515" s="349"/>
      <c r="G515" s="349"/>
      <c r="H515" s="27"/>
      <c r="I515" s="338"/>
    </row>
    <row r="516" spans="1:10" x14ac:dyDescent="0.25">
      <c r="A516" s="23" t="s">
        <v>855</v>
      </c>
      <c r="B516" s="556" t="s">
        <v>151</v>
      </c>
      <c r="C516" s="547"/>
      <c r="D516" s="547"/>
      <c r="E516" s="547"/>
      <c r="F516" s="335" t="s">
        <v>59</v>
      </c>
    </row>
    <row r="517" spans="1:10" ht="15" x14ac:dyDescent="0.25">
      <c r="B517" s="542" t="s">
        <v>1142</v>
      </c>
      <c r="C517" s="549"/>
      <c r="D517" s="549"/>
      <c r="E517" s="549"/>
      <c r="F517" s="338">
        <f>H514</f>
        <v>461.88499999999999</v>
      </c>
      <c r="G517" s="335"/>
      <c r="H517" s="335"/>
      <c r="I517" s="335"/>
    </row>
    <row r="518" spans="1:10" x14ac:dyDescent="0.25">
      <c r="B518" s="542"/>
      <c r="C518" s="549"/>
      <c r="D518" s="549"/>
      <c r="E518" s="549"/>
      <c r="F518" s="26"/>
      <c r="G518" s="26"/>
      <c r="H518" s="26"/>
      <c r="I518" s="26"/>
    </row>
    <row r="519" spans="1:10" ht="15" x14ac:dyDescent="0.25">
      <c r="F519" s="349"/>
      <c r="G519" s="344"/>
      <c r="H519" s="344"/>
      <c r="I519" s="338"/>
      <c r="J519" s="31"/>
    </row>
    <row r="520" spans="1:10" x14ac:dyDescent="0.25">
      <c r="A520" s="23" t="s">
        <v>856</v>
      </c>
      <c r="B520" s="556" t="s">
        <v>1141</v>
      </c>
      <c r="C520" s="556"/>
      <c r="D520" s="556"/>
      <c r="E520" s="556"/>
      <c r="F520" s="335" t="s">
        <v>339</v>
      </c>
      <c r="G520" s="335" t="s">
        <v>340</v>
      </c>
      <c r="H520" s="335" t="s">
        <v>59</v>
      </c>
      <c r="I520" s="335"/>
      <c r="J520" s="31"/>
    </row>
    <row r="521" spans="1:10" ht="15" x14ac:dyDescent="0.25">
      <c r="B521" s="542" t="s">
        <v>338</v>
      </c>
      <c r="C521" s="549"/>
      <c r="D521" s="549"/>
      <c r="E521" s="549"/>
      <c r="F521" s="342">
        <f>H514</f>
        <v>461.88499999999999</v>
      </c>
      <c r="G521" s="26">
        <f>H531+H532+H533</f>
        <v>50.760000000000005</v>
      </c>
      <c r="H521" s="27">
        <f>F521-G521</f>
        <v>411.125</v>
      </c>
      <c r="I521" s="342"/>
      <c r="J521" s="31"/>
    </row>
    <row r="523" spans="1:10" x14ac:dyDescent="0.25">
      <c r="B523" s="549"/>
      <c r="C523" s="549"/>
      <c r="D523" s="549"/>
      <c r="E523" s="549"/>
      <c r="G523" s="26"/>
    </row>
    <row r="524" spans="1:10" x14ac:dyDescent="0.25">
      <c r="A524" s="23" t="s">
        <v>857</v>
      </c>
      <c r="B524" s="552" t="s">
        <v>149</v>
      </c>
      <c r="C524" s="550"/>
      <c r="D524" s="550"/>
      <c r="E524" s="550"/>
    </row>
    <row r="525" spans="1:10" x14ac:dyDescent="0.25">
      <c r="B525" s="542" t="s">
        <v>211</v>
      </c>
      <c r="C525" s="549"/>
      <c r="D525" s="549"/>
      <c r="E525" s="549"/>
      <c r="F525" s="335" t="s">
        <v>63</v>
      </c>
      <c r="G525" s="335" t="s">
        <v>70</v>
      </c>
      <c r="H525" s="336" t="s">
        <v>334</v>
      </c>
      <c r="I525" s="335"/>
    </row>
    <row r="526" spans="1:10" x14ac:dyDescent="0.25">
      <c r="B526" s="542" t="s">
        <v>124</v>
      </c>
      <c r="C526" s="549"/>
      <c r="D526" s="549"/>
      <c r="E526" s="549"/>
      <c r="F526" s="342">
        <v>4.5</v>
      </c>
      <c r="G526" s="342">
        <v>1</v>
      </c>
      <c r="H526" s="342">
        <f>G526*F526</f>
        <v>4.5</v>
      </c>
    </row>
    <row r="527" spans="1:10" x14ac:dyDescent="0.25">
      <c r="B527" s="542" t="s">
        <v>125</v>
      </c>
      <c r="C527" s="549"/>
      <c r="D527" s="549"/>
      <c r="E527" s="549"/>
      <c r="F527" s="342">
        <v>4</v>
      </c>
      <c r="G527" s="342">
        <v>1</v>
      </c>
      <c r="H527" s="342">
        <f t="shared" ref="H527:H533" si="18">G527*F527</f>
        <v>4</v>
      </c>
    </row>
    <row r="528" spans="1:10" x14ac:dyDescent="0.25">
      <c r="B528" s="542" t="s">
        <v>133</v>
      </c>
      <c r="C528" s="549"/>
      <c r="D528" s="549"/>
      <c r="E528" s="549"/>
      <c r="F528" s="26">
        <v>3</v>
      </c>
      <c r="G528" s="26">
        <v>3</v>
      </c>
      <c r="H528" s="342">
        <f t="shared" si="18"/>
        <v>9</v>
      </c>
    </row>
    <row r="529" spans="1:10" ht="15" x14ac:dyDescent="0.25">
      <c r="B529" s="542" t="s">
        <v>132</v>
      </c>
      <c r="C529" s="549"/>
      <c r="D529" s="549"/>
      <c r="E529" s="549"/>
      <c r="F529" s="26">
        <v>1.3</v>
      </c>
      <c r="G529" s="26">
        <v>3</v>
      </c>
      <c r="H529" s="342">
        <f t="shared" si="18"/>
        <v>3.9000000000000004</v>
      </c>
      <c r="J529" s="266"/>
    </row>
    <row r="530" spans="1:10" ht="15" x14ac:dyDescent="0.25">
      <c r="B530" s="542" t="s">
        <v>126</v>
      </c>
      <c r="C530" s="549"/>
      <c r="D530" s="549"/>
      <c r="E530" s="549"/>
      <c r="F530" s="26">
        <v>0.8</v>
      </c>
      <c r="G530" s="26">
        <v>9</v>
      </c>
      <c r="H530" s="342">
        <f t="shared" si="18"/>
        <v>7.2</v>
      </c>
      <c r="J530" s="266"/>
    </row>
    <row r="531" spans="1:10" ht="15" x14ac:dyDescent="0.25">
      <c r="B531" s="542" t="s">
        <v>335</v>
      </c>
      <c r="C531" s="542"/>
      <c r="D531" s="542"/>
      <c r="E531" s="542"/>
      <c r="F531" s="26">
        <v>5.6</v>
      </c>
      <c r="G531" s="26">
        <v>1</v>
      </c>
      <c r="H531" s="342">
        <f t="shared" si="18"/>
        <v>5.6</v>
      </c>
      <c r="J531" s="266"/>
    </row>
    <row r="532" spans="1:10" ht="15" x14ac:dyDescent="0.25">
      <c r="B532" s="542" t="s">
        <v>336</v>
      </c>
      <c r="C532" s="542"/>
      <c r="D532" s="542"/>
      <c r="E532" s="542"/>
      <c r="F532" s="26">
        <v>35.200000000000003</v>
      </c>
      <c r="G532" s="26">
        <v>1</v>
      </c>
      <c r="H532" s="342">
        <f t="shared" si="18"/>
        <v>35.200000000000003</v>
      </c>
      <c r="J532" s="266"/>
    </row>
    <row r="533" spans="1:10" ht="15" x14ac:dyDescent="0.25">
      <c r="B533" s="542" t="s">
        <v>337</v>
      </c>
      <c r="C533" s="542"/>
      <c r="D533" s="542"/>
      <c r="E533" s="542"/>
      <c r="F533" s="26">
        <v>9.9600000000000009</v>
      </c>
      <c r="G533" s="26">
        <v>1</v>
      </c>
      <c r="H533" s="342">
        <f t="shared" si="18"/>
        <v>9.9600000000000009</v>
      </c>
      <c r="J533" s="266"/>
    </row>
    <row r="534" spans="1:10" ht="15" x14ac:dyDescent="0.25">
      <c r="B534" s="542"/>
      <c r="C534" s="549"/>
      <c r="D534" s="549"/>
      <c r="E534" s="549"/>
      <c r="F534" s="559" t="s">
        <v>80</v>
      </c>
      <c r="G534" s="558"/>
      <c r="H534" s="338">
        <f>SUM(H526:H533)</f>
        <v>79.360000000000014</v>
      </c>
      <c r="J534" s="266"/>
    </row>
    <row r="535" spans="1:10" ht="15" x14ac:dyDescent="0.25">
      <c r="B535" s="335"/>
      <c r="C535" s="336"/>
      <c r="D535" s="336"/>
      <c r="E535" s="336"/>
      <c r="F535" s="349"/>
      <c r="G535" s="344"/>
      <c r="H535" s="338"/>
      <c r="J535" s="266"/>
    </row>
    <row r="536" spans="1:10" ht="15" x14ac:dyDescent="0.25">
      <c r="A536" s="221" t="s">
        <v>858</v>
      </c>
      <c r="B536" s="552" t="s">
        <v>1248</v>
      </c>
      <c r="C536" s="552"/>
      <c r="D536" s="552"/>
      <c r="E536" s="552"/>
      <c r="F536" s="349"/>
      <c r="G536" s="344"/>
      <c r="H536" s="338"/>
      <c r="J536" s="266"/>
    </row>
    <row r="537" spans="1:10" ht="15" x14ac:dyDescent="0.25">
      <c r="B537" s="542" t="s">
        <v>210</v>
      </c>
      <c r="C537" s="549"/>
      <c r="D537" s="549"/>
      <c r="E537" s="549"/>
      <c r="F537" s="335" t="s">
        <v>63</v>
      </c>
      <c r="G537" s="335" t="s">
        <v>70</v>
      </c>
      <c r="H537" s="336" t="s">
        <v>334</v>
      </c>
      <c r="J537" s="266"/>
    </row>
    <row r="538" spans="1:10" ht="15" x14ac:dyDescent="0.25">
      <c r="B538" s="542" t="s">
        <v>122</v>
      </c>
      <c r="C538" s="542"/>
      <c r="D538" s="542"/>
      <c r="E538" s="542"/>
      <c r="F538" s="342">
        <v>2.6</v>
      </c>
      <c r="G538" s="342">
        <v>2</v>
      </c>
      <c r="H538" s="26">
        <f>G538*F538</f>
        <v>5.2</v>
      </c>
      <c r="J538" s="266"/>
    </row>
    <row r="539" spans="1:10" ht="15" x14ac:dyDescent="0.25">
      <c r="B539" s="542" t="s">
        <v>204</v>
      </c>
      <c r="C539" s="542"/>
      <c r="D539" s="542"/>
      <c r="E539" s="542"/>
      <c r="F539" s="342">
        <v>2.2000000000000002</v>
      </c>
      <c r="G539" s="342">
        <v>2</v>
      </c>
      <c r="H539" s="26">
        <f t="shared" ref="H539:H548" si="19">G539*F539</f>
        <v>4.4000000000000004</v>
      </c>
      <c r="J539" s="266"/>
    </row>
    <row r="540" spans="1:10" ht="15" x14ac:dyDescent="0.25">
      <c r="B540" s="542" t="s">
        <v>205</v>
      </c>
      <c r="C540" s="542"/>
      <c r="D540" s="542"/>
      <c r="E540" s="542"/>
      <c r="F540" s="342">
        <v>1.8</v>
      </c>
      <c r="G540" s="342">
        <v>2</v>
      </c>
      <c r="H540" s="26">
        <f t="shared" si="19"/>
        <v>3.6</v>
      </c>
      <c r="J540" s="266"/>
    </row>
    <row r="541" spans="1:10" ht="15" x14ac:dyDescent="0.25">
      <c r="B541" s="542" t="s">
        <v>206</v>
      </c>
      <c r="C541" s="542"/>
      <c r="D541" s="542"/>
      <c r="E541" s="542"/>
      <c r="F541" s="342">
        <v>1.5</v>
      </c>
      <c r="G541" s="342">
        <v>1</v>
      </c>
      <c r="H541" s="26">
        <f t="shared" si="19"/>
        <v>1.5</v>
      </c>
      <c r="J541" s="266"/>
    </row>
    <row r="542" spans="1:10" ht="15" x14ac:dyDescent="0.25">
      <c r="B542" s="542" t="s">
        <v>207</v>
      </c>
      <c r="C542" s="542"/>
      <c r="D542" s="542"/>
      <c r="E542" s="542"/>
      <c r="F542" s="342">
        <v>1</v>
      </c>
      <c r="G542" s="342">
        <v>2</v>
      </c>
      <c r="H542" s="26">
        <f t="shared" si="19"/>
        <v>2</v>
      </c>
      <c r="J542" s="266"/>
    </row>
    <row r="543" spans="1:10" ht="15" x14ac:dyDescent="0.25">
      <c r="B543" s="542" t="s">
        <v>209</v>
      </c>
      <c r="C543" s="549"/>
      <c r="D543" s="549"/>
      <c r="E543" s="549"/>
      <c r="F543" s="335"/>
      <c r="G543" s="335"/>
      <c r="H543" s="26"/>
      <c r="J543" s="266"/>
    </row>
    <row r="544" spans="1:10" ht="15" x14ac:dyDescent="0.25">
      <c r="B544" s="542" t="s">
        <v>121</v>
      </c>
      <c r="C544" s="542"/>
      <c r="D544" s="542"/>
      <c r="E544" s="542"/>
      <c r="F544" s="342">
        <v>3</v>
      </c>
      <c r="G544" s="342">
        <v>2</v>
      </c>
      <c r="H544" s="26">
        <f t="shared" si="19"/>
        <v>6</v>
      </c>
      <c r="J544" s="266"/>
    </row>
    <row r="545" spans="1:10" ht="15" x14ac:dyDescent="0.25">
      <c r="B545" s="542" t="s">
        <v>129</v>
      </c>
      <c r="C545" s="542"/>
      <c r="D545" s="542"/>
      <c r="E545" s="542"/>
      <c r="F545" s="342">
        <v>3</v>
      </c>
      <c r="G545" s="342">
        <v>2</v>
      </c>
      <c r="H545" s="26">
        <f t="shared" si="19"/>
        <v>6</v>
      </c>
      <c r="J545" s="266"/>
    </row>
    <row r="546" spans="1:10" ht="15" x14ac:dyDescent="0.25">
      <c r="B546" s="542" t="s">
        <v>130</v>
      </c>
      <c r="C546" s="542"/>
      <c r="D546" s="542"/>
      <c r="E546" s="542"/>
      <c r="F546" s="342">
        <v>2.6</v>
      </c>
      <c r="G546" s="342">
        <v>2</v>
      </c>
      <c r="H546" s="26">
        <f t="shared" si="19"/>
        <v>5.2</v>
      </c>
      <c r="J546" s="266"/>
    </row>
    <row r="547" spans="1:10" ht="15" x14ac:dyDescent="0.25">
      <c r="B547" s="542" t="s">
        <v>243</v>
      </c>
      <c r="C547" s="549"/>
      <c r="D547" s="549"/>
      <c r="E547" s="549"/>
      <c r="F547" s="335"/>
      <c r="G547" s="335"/>
      <c r="H547" s="26"/>
      <c r="J547" s="266"/>
    </row>
    <row r="548" spans="1:10" ht="15" x14ac:dyDescent="0.25">
      <c r="B548" s="542" t="s">
        <v>230</v>
      </c>
      <c r="C548" s="542"/>
      <c r="D548" s="542"/>
      <c r="E548" s="542"/>
      <c r="F548" s="342">
        <v>2</v>
      </c>
      <c r="G548" s="342">
        <v>1</v>
      </c>
      <c r="H548" s="26">
        <f t="shared" si="19"/>
        <v>2</v>
      </c>
      <c r="J548" s="266"/>
    </row>
    <row r="549" spans="1:10" ht="15" x14ac:dyDescent="0.25">
      <c r="B549" s="542"/>
      <c r="C549" s="542"/>
      <c r="D549" s="542"/>
      <c r="E549" s="542"/>
      <c r="F549" s="559" t="s">
        <v>80</v>
      </c>
      <c r="G549" s="558"/>
      <c r="H549" s="27">
        <f>SUM(H538:H548)</f>
        <v>35.900000000000006</v>
      </c>
      <c r="J549" s="266"/>
    </row>
    <row r="550" spans="1:10" ht="15" x14ac:dyDescent="0.25">
      <c r="B550" s="335"/>
      <c r="C550" s="335"/>
      <c r="D550" s="335"/>
      <c r="E550" s="335"/>
      <c r="F550" s="349"/>
      <c r="G550" s="344"/>
      <c r="H550" s="27"/>
      <c r="J550" s="266"/>
    </row>
    <row r="551" spans="1:10" ht="15" x14ac:dyDescent="0.25">
      <c r="A551" s="221" t="s">
        <v>859</v>
      </c>
      <c r="B551" s="552" t="s">
        <v>429</v>
      </c>
      <c r="C551" s="552"/>
      <c r="D551" s="552"/>
      <c r="E551" s="552"/>
      <c r="F551" s="349"/>
      <c r="G551" s="344"/>
      <c r="H551" s="27"/>
      <c r="J551" s="266"/>
    </row>
    <row r="552" spans="1:10" ht="15" x14ac:dyDescent="0.25">
      <c r="B552" s="542" t="s">
        <v>138</v>
      </c>
      <c r="C552" s="549"/>
      <c r="D552" s="549"/>
      <c r="E552" s="549"/>
      <c r="F552" s="335" t="s">
        <v>63</v>
      </c>
      <c r="G552" s="335" t="s">
        <v>64</v>
      </c>
      <c r="H552" s="335" t="s">
        <v>59</v>
      </c>
      <c r="J552" s="266"/>
    </row>
    <row r="553" spans="1:10" ht="15" x14ac:dyDescent="0.25">
      <c r="B553" s="542" t="s">
        <v>430</v>
      </c>
      <c r="C553" s="549"/>
      <c r="D553" s="549"/>
      <c r="E553" s="549"/>
      <c r="F553" s="26">
        <v>2.6</v>
      </c>
      <c r="G553" s="26">
        <v>1.2</v>
      </c>
      <c r="H553" s="26">
        <f>G553*F553</f>
        <v>3.12</v>
      </c>
      <c r="J553" s="266"/>
    </row>
    <row r="554" spans="1:10" ht="15" x14ac:dyDescent="0.25">
      <c r="B554" s="542" t="s">
        <v>432</v>
      </c>
      <c r="C554" s="549"/>
      <c r="D554" s="549"/>
      <c r="E554" s="549"/>
      <c r="F554" s="26">
        <v>1.2</v>
      </c>
      <c r="G554" s="26">
        <v>1.2</v>
      </c>
      <c r="H554" s="26">
        <f>G554*F554</f>
        <v>1.44</v>
      </c>
      <c r="J554" s="266"/>
    </row>
    <row r="555" spans="1:10" ht="15" x14ac:dyDescent="0.25">
      <c r="B555" s="542" t="s">
        <v>431</v>
      </c>
      <c r="C555" s="549"/>
      <c r="D555" s="549"/>
      <c r="E555" s="549"/>
      <c r="F555" s="26">
        <v>1</v>
      </c>
      <c r="G555" s="26">
        <v>1.2</v>
      </c>
      <c r="H555" s="26">
        <f>G555*F555</f>
        <v>1.2</v>
      </c>
      <c r="J555" s="266"/>
    </row>
    <row r="556" spans="1:10" ht="15" x14ac:dyDescent="0.25">
      <c r="B556" s="335"/>
      <c r="C556" s="336"/>
      <c r="D556" s="336"/>
      <c r="E556" s="336"/>
      <c r="F556" s="559" t="s">
        <v>140</v>
      </c>
      <c r="G556" s="558"/>
      <c r="H556" s="27">
        <f>SUM(H553:H555)</f>
        <v>5.7600000000000007</v>
      </c>
      <c r="J556" s="266"/>
    </row>
    <row r="557" spans="1:10" ht="15" x14ac:dyDescent="0.25">
      <c r="B557" s="335"/>
      <c r="C557" s="336"/>
      <c r="D557" s="336"/>
      <c r="E557" s="336"/>
      <c r="F557" s="26"/>
      <c r="G557" s="26"/>
      <c r="H557" s="26"/>
      <c r="J557" s="266"/>
    </row>
    <row r="558" spans="1:10" ht="15" x14ac:dyDescent="0.25">
      <c r="A558" s="20" t="s">
        <v>860</v>
      </c>
      <c r="B558" s="544" t="s">
        <v>341</v>
      </c>
      <c r="C558" s="545"/>
      <c r="D558" s="545"/>
      <c r="E558" s="545"/>
      <c r="F558" s="545"/>
      <c r="G558" s="545"/>
      <c r="H558" s="545"/>
      <c r="I558" s="545"/>
      <c r="J558" s="546"/>
    </row>
    <row r="559" spans="1:10" ht="43.5" customHeight="1" x14ac:dyDescent="0.25">
      <c r="A559" s="221" t="s">
        <v>861</v>
      </c>
      <c r="B559" s="562" t="s">
        <v>343</v>
      </c>
      <c r="C559" s="562"/>
      <c r="D559" s="562"/>
      <c r="E559" s="562"/>
      <c r="F559" s="335" t="s">
        <v>346</v>
      </c>
      <c r="G559" s="335"/>
      <c r="H559" s="336"/>
      <c r="J559" s="266"/>
    </row>
    <row r="560" spans="1:10" ht="15" x14ac:dyDescent="0.25">
      <c r="B560" s="542" t="s">
        <v>345</v>
      </c>
      <c r="C560" s="542"/>
      <c r="D560" s="542"/>
      <c r="E560" s="542"/>
      <c r="F560" s="338">
        <v>250.3</v>
      </c>
      <c r="G560" s="335"/>
      <c r="H560" s="336"/>
      <c r="J560" s="266"/>
    </row>
    <row r="561" spans="1:10" ht="15" x14ac:dyDescent="0.25">
      <c r="B561" s="335"/>
      <c r="C561" s="335"/>
      <c r="D561" s="335"/>
      <c r="E561" s="335"/>
      <c r="F561" s="335"/>
      <c r="G561" s="335"/>
      <c r="H561" s="336"/>
      <c r="J561" s="266"/>
    </row>
    <row r="562" spans="1:10" ht="15" x14ac:dyDescent="0.25">
      <c r="A562" s="221" t="s">
        <v>862</v>
      </c>
      <c r="B562" s="552" t="s">
        <v>352</v>
      </c>
      <c r="C562" s="552"/>
      <c r="D562" s="552"/>
      <c r="E562" s="552"/>
      <c r="F562" s="335" t="s">
        <v>346</v>
      </c>
      <c r="G562" s="335"/>
      <c r="H562" s="336"/>
      <c r="J562" s="266"/>
    </row>
    <row r="563" spans="1:10" ht="15" x14ac:dyDescent="0.25">
      <c r="B563" s="542" t="s">
        <v>353</v>
      </c>
      <c r="C563" s="542"/>
      <c r="D563" s="542"/>
      <c r="E563" s="542"/>
      <c r="F563" s="338">
        <v>789.37</v>
      </c>
      <c r="G563" s="335"/>
      <c r="H563" s="336"/>
      <c r="J563" s="266"/>
    </row>
    <row r="564" spans="1:10" ht="15" x14ac:dyDescent="0.25">
      <c r="B564" s="335"/>
      <c r="C564" s="335"/>
      <c r="D564" s="335"/>
      <c r="E564" s="335"/>
      <c r="F564" s="335"/>
      <c r="G564" s="335"/>
      <c r="H564" s="336"/>
      <c r="J564" s="266"/>
    </row>
    <row r="565" spans="1:10" ht="30" customHeight="1" x14ac:dyDescent="0.25">
      <c r="A565" s="221" t="s">
        <v>863</v>
      </c>
      <c r="B565" s="556" t="s">
        <v>351</v>
      </c>
      <c r="C565" s="556"/>
      <c r="D565" s="556"/>
      <c r="E565" s="556"/>
      <c r="F565" s="335" t="s">
        <v>346</v>
      </c>
      <c r="G565" s="335" t="s">
        <v>355</v>
      </c>
      <c r="H565" s="336" t="s">
        <v>162</v>
      </c>
      <c r="J565" s="266"/>
    </row>
    <row r="566" spans="1:10" ht="15" x14ac:dyDescent="0.25">
      <c r="B566" s="542" t="s">
        <v>353</v>
      </c>
      <c r="C566" s="542"/>
      <c r="D566" s="542"/>
      <c r="E566" s="542"/>
      <c r="F566" s="342">
        <v>789.37</v>
      </c>
      <c r="G566" s="342">
        <v>0.05</v>
      </c>
      <c r="H566" s="27">
        <f>F566*G566</f>
        <v>39.468500000000006</v>
      </c>
      <c r="J566" s="266"/>
    </row>
    <row r="567" spans="1:10" ht="15" x14ac:dyDescent="0.25">
      <c r="B567" s="335"/>
      <c r="C567" s="335"/>
      <c r="D567" s="335"/>
      <c r="E567" s="335"/>
      <c r="F567" s="335"/>
      <c r="G567" s="335"/>
      <c r="H567" s="336"/>
      <c r="J567" s="266"/>
    </row>
    <row r="568" spans="1:10" ht="30" customHeight="1" x14ac:dyDescent="0.25">
      <c r="A568" s="221" t="s">
        <v>864</v>
      </c>
      <c r="B568" s="556" t="s">
        <v>354</v>
      </c>
      <c r="C568" s="556"/>
      <c r="D568" s="556"/>
      <c r="E568" s="556"/>
      <c r="F568" s="335" t="s">
        <v>346</v>
      </c>
      <c r="G568" s="335"/>
      <c r="H568" s="336"/>
      <c r="J568" s="266"/>
    </row>
    <row r="569" spans="1:10" ht="15" x14ac:dyDescent="0.25">
      <c r="B569" s="542" t="s">
        <v>353</v>
      </c>
      <c r="C569" s="542"/>
      <c r="D569" s="542"/>
      <c r="E569" s="542"/>
      <c r="F569" s="338">
        <v>789.37</v>
      </c>
      <c r="G569" s="335"/>
      <c r="H569" s="336"/>
      <c r="J569" s="266"/>
    </row>
    <row r="570" spans="1:10" ht="15" x14ac:dyDescent="0.25">
      <c r="B570" s="335"/>
      <c r="C570" s="335"/>
      <c r="D570" s="335"/>
      <c r="E570" s="335"/>
      <c r="F570" s="335"/>
      <c r="G570" s="335"/>
      <c r="H570" s="336"/>
      <c r="J570" s="266"/>
    </row>
    <row r="571" spans="1:10" ht="15" x14ac:dyDescent="0.25">
      <c r="A571" s="221" t="s">
        <v>865</v>
      </c>
      <c r="B571" s="556" t="s">
        <v>1249</v>
      </c>
      <c r="C571" s="556"/>
      <c r="D571" s="556"/>
      <c r="E571" s="556"/>
      <c r="F571" s="335" t="s">
        <v>346</v>
      </c>
      <c r="G571" s="335"/>
      <c r="H571" s="336"/>
      <c r="J571" s="266"/>
    </row>
    <row r="572" spans="1:10" ht="15" x14ac:dyDescent="0.25">
      <c r="B572" s="542" t="s">
        <v>407</v>
      </c>
      <c r="C572" s="542"/>
      <c r="D572" s="542"/>
      <c r="E572" s="542"/>
      <c r="F572" s="342">
        <v>68.61</v>
      </c>
      <c r="G572" s="335"/>
      <c r="H572" s="336"/>
      <c r="J572" s="266"/>
    </row>
    <row r="573" spans="1:10" ht="15" x14ac:dyDescent="0.25">
      <c r="B573" s="552" t="s">
        <v>358</v>
      </c>
      <c r="C573" s="552"/>
      <c r="D573" s="552"/>
      <c r="E573" s="552"/>
      <c r="F573" s="335">
        <v>31.07</v>
      </c>
      <c r="G573" s="335"/>
      <c r="H573" s="336"/>
      <c r="J573" s="266"/>
    </row>
    <row r="574" spans="1:10" ht="15" x14ac:dyDescent="0.25">
      <c r="B574" s="335"/>
      <c r="C574" s="335"/>
      <c r="D574" s="559" t="s">
        <v>140</v>
      </c>
      <c r="E574" s="558"/>
      <c r="F574" s="27">
        <f>SUM(F572:F573)</f>
        <v>99.68</v>
      </c>
      <c r="G574" s="335"/>
      <c r="H574" s="336"/>
      <c r="J574" s="266"/>
    </row>
    <row r="575" spans="1:10" ht="15" x14ac:dyDescent="0.25">
      <c r="B575" s="335"/>
      <c r="C575" s="335"/>
      <c r="D575" s="335"/>
      <c r="E575" s="335"/>
      <c r="F575" s="335"/>
      <c r="G575" s="335"/>
      <c r="H575" s="336"/>
      <c r="J575" s="266"/>
    </row>
    <row r="576" spans="1:10" ht="15" x14ac:dyDescent="0.25">
      <c r="A576" s="20" t="s">
        <v>866</v>
      </c>
      <c r="B576" s="544" t="s">
        <v>571</v>
      </c>
      <c r="C576" s="545"/>
      <c r="D576" s="545"/>
      <c r="E576" s="545"/>
      <c r="F576" s="545"/>
      <c r="G576" s="545"/>
      <c r="H576" s="545"/>
      <c r="I576" s="545"/>
      <c r="J576" s="546"/>
    </row>
    <row r="577" spans="1:15" ht="15" customHeight="1" x14ac:dyDescent="0.25">
      <c r="A577" s="221" t="s">
        <v>867</v>
      </c>
      <c r="B577" s="551" t="s">
        <v>1113</v>
      </c>
      <c r="C577" s="551"/>
      <c r="D577" s="551"/>
      <c r="E577" s="551"/>
      <c r="F577" s="260">
        <f>F582</f>
        <v>164.68</v>
      </c>
      <c r="G577" s="365" t="s">
        <v>21</v>
      </c>
      <c r="K577" s="551"/>
      <c r="L577" s="551"/>
      <c r="M577" s="551"/>
      <c r="N577" s="551"/>
      <c r="O577" s="260"/>
    </row>
    <row r="578" spans="1:15" ht="15" customHeight="1" x14ac:dyDescent="0.25">
      <c r="A578" s="221" t="s">
        <v>868</v>
      </c>
      <c r="B578" s="551" t="s">
        <v>1114</v>
      </c>
      <c r="C578" s="551"/>
      <c r="D578" s="551"/>
      <c r="E578" s="551"/>
      <c r="F578" s="260">
        <f>F583</f>
        <v>202.66</v>
      </c>
      <c r="G578" s="365" t="s">
        <v>21</v>
      </c>
      <c r="K578" s="551"/>
      <c r="L578" s="551"/>
      <c r="M578" s="551"/>
      <c r="N578" s="551"/>
      <c r="O578" s="260"/>
    </row>
    <row r="579" spans="1:15" ht="15" x14ac:dyDescent="0.25">
      <c r="A579" s="221" t="s">
        <v>869</v>
      </c>
      <c r="B579" s="551" t="s">
        <v>1115</v>
      </c>
      <c r="C579" s="551"/>
      <c r="D579" s="551"/>
      <c r="E579" s="551"/>
      <c r="F579" s="260">
        <v>19.47</v>
      </c>
      <c r="G579" s="365" t="s">
        <v>21</v>
      </c>
      <c r="K579" s="551"/>
      <c r="L579" s="551"/>
      <c r="M579" s="551"/>
      <c r="N579" s="551"/>
      <c r="O579" s="260"/>
    </row>
    <row r="580" spans="1:15" ht="15" x14ac:dyDescent="0.25">
      <c r="A580" s="221" t="s">
        <v>870</v>
      </c>
      <c r="B580" s="551" t="s">
        <v>1116</v>
      </c>
      <c r="C580" s="551"/>
      <c r="D580" s="551"/>
      <c r="E580" s="551"/>
      <c r="F580" s="260">
        <v>77.239999999999995</v>
      </c>
      <c r="G580" s="365" t="s">
        <v>21</v>
      </c>
      <c r="K580" s="551"/>
      <c r="L580" s="551"/>
      <c r="M580" s="551"/>
      <c r="N580" s="551"/>
      <c r="O580" s="260"/>
    </row>
    <row r="581" spans="1:15" ht="15" x14ac:dyDescent="0.25">
      <c r="A581" s="221" t="s">
        <v>871</v>
      </c>
      <c r="B581" s="551" t="s">
        <v>1117</v>
      </c>
      <c r="C581" s="551"/>
      <c r="D581" s="551"/>
      <c r="E581" s="551"/>
      <c r="F581" s="260">
        <v>2.94</v>
      </c>
      <c r="G581" s="365" t="s">
        <v>21</v>
      </c>
      <c r="K581" s="551"/>
      <c r="L581" s="551"/>
      <c r="M581" s="551"/>
      <c r="N581" s="551"/>
      <c r="O581" s="260"/>
    </row>
    <row r="582" spans="1:15" ht="15" x14ac:dyDescent="0.25">
      <c r="A582" s="221" t="s">
        <v>872</v>
      </c>
      <c r="B582" s="551" t="s">
        <v>1118</v>
      </c>
      <c r="C582" s="551"/>
      <c r="D582" s="551"/>
      <c r="E582" s="551"/>
      <c r="F582" s="260">
        <v>164.68</v>
      </c>
      <c r="G582" s="365" t="s">
        <v>21</v>
      </c>
      <c r="K582" s="551"/>
      <c r="L582" s="551"/>
      <c r="M582" s="551"/>
      <c r="N582" s="551"/>
      <c r="O582" s="260"/>
    </row>
    <row r="583" spans="1:15" ht="15" x14ac:dyDescent="0.25">
      <c r="A583" s="221" t="s">
        <v>873</v>
      </c>
      <c r="B583" s="551" t="s">
        <v>1119</v>
      </c>
      <c r="C583" s="551"/>
      <c r="D583" s="551"/>
      <c r="E583" s="551"/>
      <c r="F583" s="260">
        <v>202.66</v>
      </c>
      <c r="G583" s="365" t="s">
        <v>21</v>
      </c>
      <c r="K583" s="551"/>
      <c r="L583" s="551"/>
      <c r="M583" s="551"/>
      <c r="N583" s="551"/>
      <c r="O583" s="260"/>
    </row>
    <row r="584" spans="1:15" ht="15" x14ac:dyDescent="0.25">
      <c r="A584" s="221" t="s">
        <v>874</v>
      </c>
      <c r="B584" s="551" t="s">
        <v>1120</v>
      </c>
      <c r="C584" s="551"/>
      <c r="D584" s="551"/>
      <c r="E584" s="551"/>
      <c r="F584" s="260">
        <v>237.34</v>
      </c>
      <c r="G584" s="365" t="s">
        <v>21</v>
      </c>
      <c r="K584" s="551"/>
      <c r="L584" s="551"/>
      <c r="M584" s="551"/>
      <c r="N584" s="551"/>
      <c r="O584" s="260"/>
    </row>
    <row r="585" spans="1:15" ht="15" x14ac:dyDescent="0.25">
      <c r="A585" s="221" t="s">
        <v>875</v>
      </c>
      <c r="B585" s="551" t="s">
        <v>1121</v>
      </c>
      <c r="C585" s="551"/>
      <c r="D585" s="551"/>
      <c r="E585" s="551"/>
      <c r="F585" s="260">
        <v>86.67</v>
      </c>
      <c r="G585" s="365" t="s">
        <v>21</v>
      </c>
      <c r="K585" s="551"/>
      <c r="L585" s="551"/>
      <c r="M585" s="551"/>
      <c r="N585" s="551"/>
      <c r="O585" s="260"/>
    </row>
    <row r="586" spans="1:15" ht="15" x14ac:dyDescent="0.25">
      <c r="A586" s="221" t="s">
        <v>876</v>
      </c>
      <c r="B586" s="551" t="s">
        <v>1122</v>
      </c>
      <c r="C586" s="551"/>
      <c r="D586" s="551"/>
      <c r="E586" s="551"/>
      <c r="F586" s="260">
        <v>137.22999999999999</v>
      </c>
      <c r="G586" s="365" t="s">
        <v>21</v>
      </c>
      <c r="K586" s="551"/>
      <c r="L586" s="551"/>
      <c r="M586" s="551"/>
      <c r="N586" s="551"/>
      <c r="O586" s="260"/>
    </row>
    <row r="587" spans="1:15" ht="15" x14ac:dyDescent="0.25">
      <c r="A587" s="221" t="s">
        <v>877</v>
      </c>
      <c r="B587" s="551" t="s">
        <v>1123</v>
      </c>
      <c r="C587" s="551"/>
      <c r="D587" s="551"/>
      <c r="E587" s="551"/>
      <c r="F587" s="260">
        <v>1</v>
      </c>
      <c r="G587" s="365" t="s">
        <v>110</v>
      </c>
      <c r="K587" s="551"/>
      <c r="L587" s="551"/>
      <c r="M587" s="551"/>
      <c r="N587" s="551"/>
      <c r="O587" s="260"/>
    </row>
    <row r="588" spans="1:15" ht="15" customHeight="1" x14ac:dyDescent="0.25">
      <c r="A588" s="221" t="s">
        <v>878</v>
      </c>
      <c r="B588" s="551" t="s">
        <v>1124</v>
      </c>
      <c r="C588" s="551"/>
      <c r="D588" s="551"/>
      <c r="E588" s="551"/>
      <c r="F588" s="260">
        <v>5</v>
      </c>
      <c r="G588" s="365" t="s">
        <v>110</v>
      </c>
      <c r="K588" s="551"/>
      <c r="L588" s="551"/>
      <c r="M588" s="551"/>
      <c r="N588" s="551"/>
      <c r="O588" s="260"/>
    </row>
    <row r="589" spans="1:15" ht="15" customHeight="1" x14ac:dyDescent="0.25">
      <c r="A589" s="221" t="s">
        <v>879</v>
      </c>
      <c r="B589" s="551" t="s">
        <v>1125</v>
      </c>
      <c r="C589" s="551"/>
      <c r="D589" s="551"/>
      <c r="E589" s="551"/>
      <c r="F589" s="260">
        <v>5</v>
      </c>
      <c r="G589" s="365" t="s">
        <v>21</v>
      </c>
      <c r="K589" s="551"/>
      <c r="L589" s="551"/>
      <c r="M589" s="551"/>
      <c r="N589" s="551"/>
      <c r="O589" s="260"/>
    </row>
    <row r="590" spans="1:15" ht="15" x14ac:dyDescent="0.25">
      <c r="A590" s="221" t="s">
        <v>880</v>
      </c>
      <c r="B590" s="551" t="s">
        <v>1126</v>
      </c>
      <c r="C590" s="551"/>
      <c r="D590" s="551"/>
      <c r="E590" s="551"/>
      <c r="F590" s="260">
        <v>5</v>
      </c>
      <c r="G590" s="365" t="s">
        <v>21</v>
      </c>
      <c r="K590" s="551"/>
      <c r="L590" s="551"/>
      <c r="M590" s="551"/>
      <c r="N590" s="551"/>
      <c r="O590" s="260"/>
    </row>
    <row r="591" spans="1:15" ht="15" x14ac:dyDescent="0.25">
      <c r="A591" s="221" t="s">
        <v>881</v>
      </c>
      <c r="B591" s="551" t="s">
        <v>1127</v>
      </c>
      <c r="C591" s="551"/>
      <c r="D591" s="551"/>
      <c r="E591" s="551"/>
      <c r="F591" s="260">
        <v>15</v>
      </c>
      <c r="G591" s="365" t="s">
        <v>21</v>
      </c>
      <c r="K591" s="551"/>
      <c r="L591" s="551"/>
      <c r="M591" s="551"/>
      <c r="N591" s="551"/>
      <c r="O591" s="260"/>
    </row>
    <row r="592" spans="1:15" ht="15" x14ac:dyDescent="0.25">
      <c r="A592" s="221" t="s">
        <v>882</v>
      </c>
      <c r="B592" s="551" t="s">
        <v>1128</v>
      </c>
      <c r="C592" s="551"/>
      <c r="D592" s="551"/>
      <c r="E592" s="551"/>
      <c r="F592" s="260">
        <v>3</v>
      </c>
      <c r="G592" s="365" t="s">
        <v>110</v>
      </c>
      <c r="K592" s="551"/>
      <c r="L592" s="551"/>
      <c r="M592" s="551"/>
      <c r="N592" s="551"/>
      <c r="O592" s="260"/>
    </row>
    <row r="593" spans="1:15" ht="15" x14ac:dyDescent="0.25">
      <c r="A593" s="221" t="s">
        <v>883</v>
      </c>
      <c r="B593" s="551" t="s">
        <v>1129</v>
      </c>
      <c r="C593" s="551"/>
      <c r="D593" s="551"/>
      <c r="E593" s="551"/>
      <c r="F593" s="260">
        <v>2</v>
      </c>
      <c r="G593" s="365" t="s">
        <v>110</v>
      </c>
      <c r="K593" s="551"/>
      <c r="L593" s="551"/>
      <c r="M593" s="551"/>
      <c r="N593" s="551"/>
      <c r="O593" s="260"/>
    </row>
    <row r="594" spans="1:15" ht="15" x14ac:dyDescent="0.25">
      <c r="A594" s="221" t="s">
        <v>884</v>
      </c>
      <c r="B594" s="551" t="s">
        <v>1130</v>
      </c>
      <c r="C594" s="551"/>
      <c r="D594" s="551"/>
      <c r="E594" s="551"/>
      <c r="F594" s="260">
        <v>10</v>
      </c>
      <c r="G594" s="365" t="s">
        <v>110</v>
      </c>
      <c r="K594" s="551"/>
      <c r="L594" s="551"/>
      <c r="M594" s="551"/>
      <c r="N594" s="551"/>
      <c r="O594" s="260"/>
    </row>
    <row r="595" spans="1:15" ht="15" x14ac:dyDescent="0.25">
      <c r="A595" s="221" t="s">
        <v>885</v>
      </c>
      <c r="B595" s="551" t="s">
        <v>546</v>
      </c>
      <c r="C595" s="551"/>
      <c r="D595" s="551"/>
      <c r="E595" s="551"/>
      <c r="F595" s="260">
        <v>11</v>
      </c>
      <c r="G595" s="365" t="s">
        <v>110</v>
      </c>
      <c r="K595" s="551"/>
      <c r="L595" s="551"/>
      <c r="M595" s="551"/>
      <c r="N595" s="551"/>
      <c r="O595" s="260"/>
    </row>
    <row r="596" spans="1:15" ht="15" x14ac:dyDescent="0.25">
      <c r="A596" s="221" t="s">
        <v>886</v>
      </c>
      <c r="B596" s="551" t="s">
        <v>547</v>
      </c>
      <c r="C596" s="551"/>
      <c r="D596" s="551"/>
      <c r="E596" s="551"/>
      <c r="F596" s="260">
        <v>10</v>
      </c>
      <c r="G596" s="365" t="s">
        <v>110</v>
      </c>
      <c r="K596" s="551"/>
      <c r="L596" s="551"/>
      <c r="M596" s="551"/>
      <c r="N596" s="551"/>
      <c r="O596" s="260"/>
    </row>
    <row r="597" spans="1:15" ht="15" x14ac:dyDescent="0.25">
      <c r="A597" s="221" t="s">
        <v>887</v>
      </c>
      <c r="B597" s="551" t="s">
        <v>548</v>
      </c>
      <c r="C597" s="551"/>
      <c r="D597" s="551"/>
      <c r="E597" s="551"/>
      <c r="F597" s="260">
        <v>4</v>
      </c>
      <c r="G597" s="365" t="s">
        <v>110</v>
      </c>
      <c r="K597" s="551"/>
      <c r="L597" s="551"/>
      <c r="M597" s="551"/>
      <c r="N597" s="551"/>
      <c r="O597" s="260"/>
    </row>
    <row r="598" spans="1:15" ht="15" x14ac:dyDescent="0.25">
      <c r="A598" s="221" t="s">
        <v>888</v>
      </c>
      <c r="B598" s="551" t="s">
        <v>1131</v>
      </c>
      <c r="C598" s="551"/>
      <c r="D598" s="551"/>
      <c r="E598" s="551"/>
      <c r="F598" s="260">
        <v>3</v>
      </c>
      <c r="G598" s="365" t="s">
        <v>110</v>
      </c>
      <c r="K598" s="551"/>
      <c r="L598" s="551"/>
      <c r="M598" s="551"/>
      <c r="N598" s="551"/>
      <c r="O598" s="260"/>
    </row>
    <row r="599" spans="1:15" ht="15" customHeight="1" x14ac:dyDescent="0.25">
      <c r="A599" s="221" t="s">
        <v>889</v>
      </c>
      <c r="B599" s="551" t="s">
        <v>1132</v>
      </c>
      <c r="C599" s="551"/>
      <c r="D599" s="551"/>
      <c r="E599" s="551"/>
      <c r="F599" s="260">
        <v>1</v>
      </c>
      <c r="G599" s="365" t="s">
        <v>110</v>
      </c>
      <c r="K599" s="551"/>
      <c r="L599" s="551"/>
      <c r="M599" s="551"/>
      <c r="N599" s="551"/>
      <c r="O599" s="260"/>
    </row>
    <row r="600" spans="1:15" ht="15" customHeight="1" x14ac:dyDescent="0.25">
      <c r="A600" s="221" t="s">
        <v>890</v>
      </c>
      <c r="B600" s="551" t="s">
        <v>1133</v>
      </c>
      <c r="C600" s="551"/>
      <c r="D600" s="551"/>
      <c r="E600" s="551"/>
      <c r="F600" s="260">
        <v>5</v>
      </c>
      <c r="G600" s="365" t="s">
        <v>110</v>
      </c>
      <c r="K600" s="551"/>
      <c r="L600" s="551"/>
      <c r="M600" s="551"/>
      <c r="N600" s="551"/>
      <c r="O600" s="260"/>
    </row>
    <row r="601" spans="1:15" ht="15" x14ac:dyDescent="0.25">
      <c r="A601" s="221" t="s">
        <v>891</v>
      </c>
      <c r="B601" s="551" t="s">
        <v>1134</v>
      </c>
      <c r="C601" s="551"/>
      <c r="D601" s="551"/>
      <c r="E601" s="551"/>
      <c r="F601" s="260">
        <v>1</v>
      </c>
      <c r="G601" s="365" t="s">
        <v>110</v>
      </c>
      <c r="K601" s="551"/>
      <c r="L601" s="551"/>
      <c r="M601" s="551"/>
      <c r="N601" s="551"/>
      <c r="O601" s="260"/>
    </row>
    <row r="602" spans="1:15" ht="15" x14ac:dyDescent="0.25">
      <c r="A602" s="221" t="s">
        <v>892</v>
      </c>
      <c r="B602" s="551" t="s">
        <v>1135</v>
      </c>
      <c r="C602" s="551"/>
      <c r="D602" s="551"/>
      <c r="E602" s="551"/>
      <c r="F602" s="260">
        <v>1</v>
      </c>
      <c r="G602" s="365" t="s">
        <v>110</v>
      </c>
      <c r="K602" s="551"/>
      <c r="L602" s="551"/>
      <c r="M602" s="551"/>
      <c r="N602" s="551"/>
      <c r="O602" s="260"/>
    </row>
    <row r="603" spans="1:15" ht="15" x14ac:dyDescent="0.25">
      <c r="A603" s="221" t="s">
        <v>893</v>
      </c>
      <c r="B603" s="551" t="s">
        <v>713</v>
      </c>
      <c r="C603" s="551"/>
      <c r="D603" s="551"/>
      <c r="E603" s="551"/>
      <c r="F603" s="260">
        <v>1</v>
      </c>
      <c r="G603" s="365" t="s">
        <v>110</v>
      </c>
      <c r="K603" s="551"/>
      <c r="L603" s="551"/>
      <c r="M603" s="551"/>
      <c r="N603" s="551"/>
      <c r="O603" s="260"/>
    </row>
    <row r="604" spans="1:15" ht="15" x14ac:dyDescent="0.25">
      <c r="A604" s="221" t="s">
        <v>894</v>
      </c>
      <c r="B604" s="551" t="s">
        <v>1136</v>
      </c>
      <c r="C604" s="551"/>
      <c r="D604" s="551"/>
      <c r="E604" s="551"/>
      <c r="F604" s="260">
        <v>1</v>
      </c>
      <c r="G604" s="365" t="s">
        <v>110</v>
      </c>
      <c r="K604" s="551"/>
      <c r="L604" s="551"/>
      <c r="M604" s="551"/>
      <c r="N604" s="551"/>
      <c r="O604" s="260"/>
    </row>
    <row r="605" spans="1:15" ht="15" x14ac:dyDescent="0.25">
      <c r="A605" s="221" t="s">
        <v>895</v>
      </c>
      <c r="B605" s="551" t="s">
        <v>1137</v>
      </c>
      <c r="C605" s="551"/>
      <c r="D605" s="551"/>
      <c r="E605" s="551"/>
      <c r="F605" s="260">
        <v>22</v>
      </c>
      <c r="G605" s="365" t="s">
        <v>110</v>
      </c>
      <c r="K605" s="551"/>
      <c r="L605" s="551"/>
      <c r="M605" s="551"/>
      <c r="N605" s="551"/>
      <c r="O605" s="260"/>
    </row>
    <row r="606" spans="1:15" ht="15" x14ac:dyDescent="0.25">
      <c r="A606" s="221" t="s">
        <v>896</v>
      </c>
      <c r="B606" s="551" t="s">
        <v>1138</v>
      </c>
      <c r="C606" s="551"/>
      <c r="D606" s="551"/>
      <c r="E606" s="551"/>
      <c r="F606" s="260">
        <v>25</v>
      </c>
      <c r="G606" s="365" t="s">
        <v>110</v>
      </c>
      <c r="K606" s="551"/>
      <c r="L606" s="551"/>
      <c r="M606" s="551"/>
      <c r="N606" s="551"/>
      <c r="O606" s="260"/>
    </row>
    <row r="607" spans="1:15" ht="15" x14ac:dyDescent="0.25">
      <c r="A607" s="221" t="s">
        <v>897</v>
      </c>
      <c r="B607" s="551" t="s">
        <v>1139</v>
      </c>
      <c r="C607" s="551"/>
      <c r="D607" s="551"/>
      <c r="E607" s="551"/>
      <c r="F607" s="260">
        <v>35</v>
      </c>
      <c r="G607" s="365" t="s">
        <v>110</v>
      </c>
      <c r="K607" s="551"/>
      <c r="L607" s="551"/>
      <c r="M607" s="551"/>
      <c r="N607" s="551"/>
      <c r="O607" s="260"/>
    </row>
    <row r="608" spans="1:15" ht="15" x14ac:dyDescent="0.25">
      <c r="A608" s="221" t="s">
        <v>898</v>
      </c>
      <c r="B608" s="551" t="s">
        <v>1140</v>
      </c>
      <c r="C608" s="551"/>
      <c r="D608" s="551"/>
      <c r="E608" s="551"/>
      <c r="F608" s="260">
        <v>24</v>
      </c>
      <c r="G608" s="365" t="s">
        <v>110</v>
      </c>
      <c r="K608" s="551"/>
      <c r="L608" s="551"/>
      <c r="M608" s="551"/>
      <c r="N608" s="551"/>
      <c r="O608" s="260"/>
    </row>
    <row r="609" spans="1:15" ht="15" customHeight="1" x14ac:dyDescent="0.25">
      <c r="A609" s="221" t="s">
        <v>899</v>
      </c>
      <c r="B609" s="551" t="s">
        <v>1250</v>
      </c>
      <c r="C609" s="551"/>
      <c r="D609" s="551"/>
      <c r="E609" s="551"/>
      <c r="F609" s="260">
        <v>22</v>
      </c>
      <c r="G609" s="365" t="s">
        <v>110</v>
      </c>
      <c r="K609" s="551"/>
      <c r="L609" s="551"/>
      <c r="M609" s="551"/>
      <c r="N609" s="551"/>
      <c r="O609" s="260"/>
    </row>
    <row r="610" spans="1:15" ht="15" x14ac:dyDescent="0.25">
      <c r="B610" s="336"/>
      <c r="C610" s="336"/>
      <c r="D610" s="336"/>
      <c r="E610" s="336"/>
      <c r="F610" s="349"/>
      <c r="G610" s="344"/>
      <c r="H610" s="338"/>
    </row>
    <row r="611" spans="1:15" ht="15" x14ac:dyDescent="0.25">
      <c r="A611" s="20" t="s">
        <v>900</v>
      </c>
      <c r="B611" s="544" t="s">
        <v>170</v>
      </c>
      <c r="C611" s="545"/>
      <c r="D611" s="545"/>
      <c r="E611" s="545"/>
      <c r="F611" s="545"/>
      <c r="G611" s="545"/>
      <c r="H611" s="545"/>
      <c r="I611" s="545"/>
      <c r="J611" s="546"/>
    </row>
    <row r="612" spans="1:15" ht="15" customHeight="1" x14ac:dyDescent="0.25">
      <c r="A612" s="221" t="s">
        <v>901</v>
      </c>
      <c r="B612" s="551" t="s">
        <v>1186</v>
      </c>
      <c r="C612" s="551"/>
      <c r="D612" s="551"/>
      <c r="E612" s="551"/>
      <c r="F612" s="366">
        <v>1</v>
      </c>
      <c r="G612" s="365" t="s">
        <v>110</v>
      </c>
      <c r="K612" s="551"/>
      <c r="L612" s="551"/>
      <c r="M612" s="551"/>
      <c r="N612" s="551"/>
      <c r="O612" s="260"/>
    </row>
    <row r="613" spans="1:15" ht="15" customHeight="1" x14ac:dyDescent="0.25">
      <c r="A613" s="221" t="s">
        <v>902</v>
      </c>
      <c r="B613" s="551" t="s">
        <v>1092</v>
      </c>
      <c r="C613" s="551"/>
      <c r="D613" s="551"/>
      <c r="E613" s="551"/>
      <c r="F613" s="366">
        <v>6</v>
      </c>
      <c r="G613" s="365" t="s">
        <v>110</v>
      </c>
      <c r="K613" s="551"/>
      <c r="L613" s="551"/>
      <c r="M613" s="551"/>
      <c r="N613" s="551"/>
      <c r="O613" s="260"/>
    </row>
    <row r="614" spans="1:15" ht="15" x14ac:dyDescent="0.25">
      <c r="A614" s="221" t="s">
        <v>903</v>
      </c>
      <c r="B614" s="551" t="s">
        <v>1093</v>
      </c>
      <c r="C614" s="551"/>
      <c r="D614" s="551"/>
      <c r="E614" s="551"/>
      <c r="F614" s="260">
        <v>4</v>
      </c>
      <c r="G614" s="365" t="s">
        <v>110</v>
      </c>
      <c r="K614" s="551"/>
      <c r="L614" s="551"/>
      <c r="M614" s="551"/>
      <c r="N614" s="551"/>
      <c r="O614" s="260"/>
    </row>
    <row r="615" spans="1:15" ht="15" x14ac:dyDescent="0.25">
      <c r="A615" s="221" t="s">
        <v>904</v>
      </c>
      <c r="B615" s="551" t="s">
        <v>1094</v>
      </c>
      <c r="C615" s="551"/>
      <c r="D615" s="551"/>
      <c r="E615" s="551"/>
      <c r="F615" s="260">
        <v>2</v>
      </c>
      <c r="G615" s="365" t="s">
        <v>110</v>
      </c>
      <c r="K615" s="551"/>
      <c r="L615" s="551"/>
      <c r="M615" s="551"/>
      <c r="N615" s="551"/>
      <c r="O615" s="260"/>
    </row>
    <row r="616" spans="1:15" ht="15" x14ac:dyDescent="0.25">
      <c r="A616" s="221" t="s">
        <v>905</v>
      </c>
      <c r="B616" s="551" t="s">
        <v>1095</v>
      </c>
      <c r="C616" s="551"/>
      <c r="D616" s="551"/>
      <c r="E616" s="551"/>
      <c r="F616" s="260">
        <v>3</v>
      </c>
      <c r="G616" s="365" t="s">
        <v>110</v>
      </c>
      <c r="K616" s="551"/>
      <c r="L616" s="551"/>
      <c r="M616" s="551"/>
      <c r="N616" s="551"/>
      <c r="O616" s="260"/>
    </row>
    <row r="617" spans="1:15" ht="15" x14ac:dyDescent="0.25">
      <c r="A617" s="221" t="s">
        <v>906</v>
      </c>
      <c r="B617" s="551" t="s">
        <v>1096</v>
      </c>
      <c r="C617" s="551"/>
      <c r="D617" s="551"/>
      <c r="E617" s="551"/>
      <c r="F617" s="260">
        <v>6</v>
      </c>
      <c r="G617" s="365" t="s">
        <v>110</v>
      </c>
      <c r="K617" s="551"/>
      <c r="L617" s="551"/>
      <c r="M617" s="551"/>
      <c r="N617" s="551"/>
      <c r="O617" s="260"/>
    </row>
    <row r="618" spans="1:15" ht="15" x14ac:dyDescent="0.25">
      <c r="A618" s="221" t="s">
        <v>907</v>
      </c>
      <c r="B618" s="551" t="s">
        <v>1097</v>
      </c>
      <c r="C618" s="551"/>
      <c r="D618" s="551"/>
      <c r="E618" s="551"/>
      <c r="F618" s="260">
        <v>7</v>
      </c>
      <c r="G618" s="365" t="s">
        <v>110</v>
      </c>
      <c r="K618" s="551"/>
      <c r="L618" s="551"/>
      <c r="M618" s="551"/>
      <c r="N618" s="551"/>
      <c r="O618" s="260"/>
    </row>
    <row r="619" spans="1:15" ht="15" x14ac:dyDescent="0.25">
      <c r="A619" s="221" t="s">
        <v>908</v>
      </c>
      <c r="B619" s="551" t="s">
        <v>1098</v>
      </c>
      <c r="C619" s="551"/>
      <c r="D619" s="551"/>
      <c r="E619" s="551"/>
      <c r="F619" s="260">
        <v>1</v>
      </c>
      <c r="G619" s="365" t="s">
        <v>110</v>
      </c>
      <c r="K619" s="551"/>
      <c r="L619" s="551"/>
      <c r="M619" s="551"/>
      <c r="N619" s="551"/>
      <c r="O619" s="260"/>
    </row>
    <row r="620" spans="1:15" ht="15" x14ac:dyDescent="0.25">
      <c r="A620" s="221" t="s">
        <v>909</v>
      </c>
      <c r="B620" s="551" t="s">
        <v>1112</v>
      </c>
      <c r="C620" s="551"/>
      <c r="D620" s="551"/>
      <c r="E620" s="551"/>
      <c r="F620" s="260">
        <v>1</v>
      </c>
      <c r="G620" s="365" t="s">
        <v>110</v>
      </c>
      <c r="K620" s="551"/>
      <c r="L620" s="551"/>
      <c r="M620" s="551"/>
      <c r="N620" s="551"/>
      <c r="O620" s="260"/>
    </row>
    <row r="621" spans="1:15" ht="15" x14ac:dyDescent="0.25">
      <c r="A621" s="221" t="s">
        <v>910</v>
      </c>
      <c r="B621" s="551" t="s">
        <v>1099</v>
      </c>
      <c r="C621" s="551"/>
      <c r="D621" s="551"/>
      <c r="E621" s="551"/>
      <c r="F621" s="260">
        <v>4</v>
      </c>
      <c r="G621" s="365" t="s">
        <v>110</v>
      </c>
      <c r="K621" s="551"/>
      <c r="L621" s="551"/>
      <c r="M621" s="551"/>
      <c r="N621" s="551"/>
      <c r="O621" s="260"/>
    </row>
    <row r="622" spans="1:15" ht="15" x14ac:dyDescent="0.25">
      <c r="A622" s="221" t="s">
        <v>911</v>
      </c>
      <c r="B622" s="551" t="s">
        <v>592</v>
      </c>
      <c r="C622" s="551"/>
      <c r="D622" s="551"/>
      <c r="E622" s="551"/>
      <c r="F622" s="260">
        <v>10.17</v>
      </c>
      <c r="G622" s="365" t="s">
        <v>15</v>
      </c>
      <c r="K622" s="551"/>
      <c r="L622" s="551"/>
      <c r="M622" s="551"/>
      <c r="N622" s="551"/>
      <c r="O622" s="260"/>
    </row>
    <row r="623" spans="1:15" ht="15" x14ac:dyDescent="0.25">
      <c r="A623" s="221" t="s">
        <v>912</v>
      </c>
      <c r="B623" s="551" t="s">
        <v>1100</v>
      </c>
      <c r="C623" s="551"/>
      <c r="D623" s="551"/>
      <c r="E623" s="551"/>
      <c r="F623" s="260">
        <v>8</v>
      </c>
      <c r="G623" s="365" t="s">
        <v>110</v>
      </c>
      <c r="K623" s="551"/>
      <c r="L623" s="551"/>
      <c r="M623" s="551"/>
      <c r="N623" s="551"/>
      <c r="O623" s="260"/>
    </row>
    <row r="624" spans="1:15" ht="15" x14ac:dyDescent="0.25">
      <c r="A624" s="221" t="s">
        <v>913</v>
      </c>
      <c r="B624" s="551" t="s">
        <v>1101</v>
      </c>
      <c r="C624" s="551"/>
      <c r="D624" s="551"/>
      <c r="E624" s="551"/>
      <c r="F624" s="260">
        <v>2</v>
      </c>
      <c r="G624" s="365" t="s">
        <v>110</v>
      </c>
      <c r="K624" s="551"/>
      <c r="L624" s="551"/>
      <c r="M624" s="551"/>
      <c r="N624" s="551"/>
      <c r="O624" s="260"/>
    </row>
    <row r="625" spans="1:15" ht="15" customHeight="1" x14ac:dyDescent="0.25">
      <c r="A625" s="221" t="s">
        <v>914</v>
      </c>
      <c r="B625" s="551" t="s">
        <v>1102</v>
      </c>
      <c r="C625" s="551"/>
      <c r="D625" s="551"/>
      <c r="E625" s="551"/>
      <c r="F625" s="260">
        <v>1</v>
      </c>
      <c r="G625" s="365" t="s">
        <v>110</v>
      </c>
      <c r="K625" s="551"/>
      <c r="L625" s="551"/>
      <c r="M625" s="551"/>
      <c r="N625" s="551"/>
      <c r="O625" s="260"/>
    </row>
    <row r="626" spans="1:15" ht="15" customHeight="1" x14ac:dyDescent="0.25">
      <c r="A626" s="221" t="s">
        <v>915</v>
      </c>
      <c r="B626" s="551" t="s">
        <v>1103</v>
      </c>
      <c r="C626" s="551"/>
      <c r="D626" s="551"/>
      <c r="E626" s="551"/>
      <c r="F626" s="260">
        <v>1</v>
      </c>
      <c r="G626" s="365" t="s">
        <v>110</v>
      </c>
      <c r="K626" s="551"/>
      <c r="L626" s="551"/>
      <c r="M626" s="551"/>
      <c r="N626" s="551"/>
      <c r="O626" s="260"/>
    </row>
    <row r="627" spans="1:15" ht="15" x14ac:dyDescent="0.25">
      <c r="A627" s="221" t="s">
        <v>916</v>
      </c>
      <c r="B627" s="551" t="s">
        <v>597</v>
      </c>
      <c r="C627" s="551"/>
      <c r="D627" s="551"/>
      <c r="E627" s="551"/>
      <c r="F627" s="260">
        <v>2</v>
      </c>
      <c r="G627" s="365" t="s">
        <v>110</v>
      </c>
      <c r="K627" s="551"/>
      <c r="L627" s="551"/>
      <c r="M627" s="551"/>
      <c r="N627" s="551"/>
      <c r="O627" s="260"/>
    </row>
    <row r="628" spans="1:15" ht="15" x14ac:dyDescent="0.25">
      <c r="A628" s="221" t="s">
        <v>917</v>
      </c>
      <c r="B628" s="551" t="s">
        <v>1104</v>
      </c>
      <c r="C628" s="551"/>
      <c r="D628" s="551"/>
      <c r="E628" s="551"/>
      <c r="F628" s="260">
        <v>1.42</v>
      </c>
      <c r="G628" s="365" t="s">
        <v>21</v>
      </c>
      <c r="K628" s="551"/>
      <c r="L628" s="551"/>
      <c r="M628" s="551"/>
      <c r="N628" s="551"/>
      <c r="O628" s="260"/>
    </row>
    <row r="629" spans="1:15" ht="15" x14ac:dyDescent="0.25">
      <c r="A629" s="221" t="s">
        <v>918</v>
      </c>
      <c r="B629" s="551" t="s">
        <v>1105</v>
      </c>
      <c r="C629" s="551"/>
      <c r="D629" s="551"/>
      <c r="E629" s="551"/>
      <c r="F629" s="260">
        <v>1</v>
      </c>
      <c r="G629" s="365" t="s">
        <v>110</v>
      </c>
      <c r="K629" s="551"/>
      <c r="L629" s="551"/>
      <c r="M629" s="551"/>
      <c r="N629" s="551"/>
      <c r="O629" s="260"/>
    </row>
    <row r="630" spans="1:15" ht="15" x14ac:dyDescent="0.25">
      <c r="A630" s="221" t="s">
        <v>919</v>
      </c>
      <c r="B630" s="551" t="s">
        <v>1106</v>
      </c>
      <c r="C630" s="551"/>
      <c r="D630" s="551"/>
      <c r="E630" s="551"/>
      <c r="F630" s="260">
        <v>2</v>
      </c>
      <c r="G630" s="365" t="s">
        <v>110</v>
      </c>
      <c r="K630" s="551"/>
      <c r="L630" s="551"/>
      <c r="M630" s="551"/>
      <c r="N630" s="551"/>
      <c r="O630" s="260"/>
    </row>
    <row r="631" spans="1:15" ht="15" x14ac:dyDescent="0.25">
      <c r="A631" s="221" t="s">
        <v>920</v>
      </c>
      <c r="B631" s="551" t="s">
        <v>1251</v>
      </c>
      <c r="C631" s="551"/>
      <c r="D631" s="551"/>
      <c r="E631" s="551"/>
      <c r="F631" s="260">
        <f>F623+F616</f>
        <v>11</v>
      </c>
      <c r="G631" s="365" t="s">
        <v>110</v>
      </c>
      <c r="K631" s="551"/>
      <c r="L631" s="551"/>
      <c r="M631" s="551"/>
      <c r="N631" s="551"/>
      <c r="O631" s="260"/>
    </row>
    <row r="632" spans="1:15" ht="15" x14ac:dyDescent="0.25">
      <c r="A632" s="221" t="s">
        <v>921</v>
      </c>
      <c r="B632" s="551" t="s">
        <v>1107</v>
      </c>
      <c r="C632" s="551"/>
      <c r="D632" s="551"/>
      <c r="E632" s="551"/>
      <c r="F632" s="260">
        <v>2</v>
      </c>
      <c r="G632" s="365" t="s">
        <v>110</v>
      </c>
      <c r="K632" s="551"/>
      <c r="L632" s="551"/>
      <c r="M632" s="551"/>
      <c r="N632" s="551"/>
      <c r="O632" s="260"/>
    </row>
    <row r="633" spans="1:15" ht="15" x14ac:dyDescent="0.25">
      <c r="A633" s="221" t="s">
        <v>922</v>
      </c>
      <c r="B633" s="551" t="s">
        <v>1108</v>
      </c>
      <c r="C633" s="551"/>
      <c r="D633" s="551"/>
      <c r="E633" s="551"/>
      <c r="F633" s="260">
        <v>4</v>
      </c>
      <c r="G633" s="365" t="s">
        <v>110</v>
      </c>
      <c r="K633" s="551"/>
      <c r="L633" s="551"/>
      <c r="M633" s="551"/>
      <c r="N633" s="551"/>
      <c r="O633" s="260"/>
    </row>
    <row r="634" spans="1:15" ht="15" x14ac:dyDescent="0.25">
      <c r="A634" s="221" t="s">
        <v>923</v>
      </c>
      <c r="B634" s="551" t="s">
        <v>1109</v>
      </c>
      <c r="C634" s="551"/>
      <c r="D634" s="551"/>
      <c r="E634" s="551"/>
      <c r="F634" s="260">
        <v>6</v>
      </c>
      <c r="G634" s="365" t="s">
        <v>110</v>
      </c>
      <c r="K634" s="551"/>
      <c r="L634" s="551"/>
      <c r="M634" s="551"/>
      <c r="N634" s="551"/>
      <c r="O634" s="260"/>
    </row>
    <row r="635" spans="1:15" ht="15" x14ac:dyDescent="0.25">
      <c r="A635" s="221" t="s">
        <v>924</v>
      </c>
      <c r="B635" s="551" t="s">
        <v>1110</v>
      </c>
      <c r="C635" s="551"/>
      <c r="D635" s="551"/>
      <c r="E635" s="551"/>
      <c r="F635" s="260">
        <v>17.420000000000002</v>
      </c>
      <c r="G635" s="365" t="s">
        <v>15</v>
      </c>
      <c r="K635" s="551"/>
      <c r="L635" s="551"/>
      <c r="M635" s="551"/>
      <c r="N635" s="551"/>
      <c r="O635" s="260"/>
    </row>
    <row r="636" spans="1:15" ht="15" x14ac:dyDescent="0.25">
      <c r="A636" s="221" t="s">
        <v>925</v>
      </c>
      <c r="B636" s="548" t="s">
        <v>1111</v>
      </c>
      <c r="C636" s="548"/>
      <c r="D636" s="548"/>
      <c r="E636" s="548"/>
      <c r="F636" s="260">
        <v>2</v>
      </c>
      <c r="G636" s="365" t="s">
        <v>110</v>
      </c>
      <c r="K636" s="551"/>
      <c r="L636" s="551"/>
      <c r="M636" s="551"/>
      <c r="N636" s="551"/>
      <c r="O636" s="260"/>
    </row>
    <row r="637" spans="1:15" ht="15" x14ac:dyDescent="0.25">
      <c r="A637" s="221" t="s">
        <v>926</v>
      </c>
      <c r="B637" s="548" t="s">
        <v>731</v>
      </c>
      <c r="C637" s="548"/>
      <c r="D637" s="548"/>
      <c r="E637" s="548"/>
      <c r="F637" s="260">
        <v>2</v>
      </c>
      <c r="G637" s="365" t="s">
        <v>110</v>
      </c>
      <c r="K637" s="551"/>
      <c r="L637" s="551"/>
      <c r="M637" s="551"/>
      <c r="N637" s="551"/>
      <c r="O637" s="260"/>
    </row>
    <row r="638" spans="1:15" ht="15" x14ac:dyDescent="0.25">
      <c r="B638" s="336"/>
      <c r="C638" s="336"/>
      <c r="D638" s="336"/>
      <c r="E638" s="336"/>
      <c r="F638" s="349"/>
      <c r="G638" s="344"/>
      <c r="H638" s="338"/>
    </row>
    <row r="639" spans="1:15" ht="15" x14ac:dyDescent="0.25">
      <c r="A639" s="20" t="s">
        <v>927</v>
      </c>
      <c r="B639" s="561" t="s">
        <v>570</v>
      </c>
      <c r="C639" s="561"/>
      <c r="D639" s="561"/>
      <c r="E639" s="561"/>
      <c r="F639" s="561"/>
      <c r="G639" s="561"/>
      <c r="H639" s="561"/>
      <c r="I639" s="561"/>
      <c r="J639" s="561"/>
    </row>
    <row r="640" spans="1:15" ht="15" customHeight="1" x14ac:dyDescent="0.25">
      <c r="A640" s="221" t="s">
        <v>928</v>
      </c>
      <c r="B640" s="551" t="s">
        <v>1252</v>
      </c>
      <c r="C640" s="551"/>
      <c r="D640" s="551"/>
      <c r="E640" s="551"/>
      <c r="F640" s="260">
        <v>57</v>
      </c>
      <c r="G640" s="365" t="s">
        <v>110</v>
      </c>
      <c r="K640" s="551"/>
      <c r="L640" s="551"/>
      <c r="M640" s="551"/>
      <c r="N640" s="551"/>
      <c r="O640" s="260"/>
    </row>
    <row r="641" spans="1:15" ht="15" customHeight="1" x14ac:dyDescent="0.25">
      <c r="A641" s="221" t="s">
        <v>929</v>
      </c>
      <c r="B641" s="551" t="s">
        <v>1074</v>
      </c>
      <c r="C641" s="551"/>
      <c r="D641" s="551"/>
      <c r="E641" s="551"/>
      <c r="F641" s="260">
        <v>4</v>
      </c>
      <c r="G641" s="365" t="s">
        <v>110</v>
      </c>
      <c r="K641" s="551"/>
      <c r="L641" s="551"/>
      <c r="M641" s="551"/>
      <c r="N641" s="551"/>
      <c r="O641" s="260"/>
    </row>
    <row r="642" spans="1:15" ht="15" x14ac:dyDescent="0.25">
      <c r="A642" s="221" t="s">
        <v>930</v>
      </c>
      <c r="B642" s="551" t="s">
        <v>1075</v>
      </c>
      <c r="C642" s="551"/>
      <c r="D642" s="551"/>
      <c r="E642" s="551"/>
      <c r="F642" s="260">
        <v>5</v>
      </c>
      <c r="G642" s="365" t="s">
        <v>110</v>
      </c>
      <c r="K642" s="551"/>
      <c r="L642" s="551"/>
      <c r="M642" s="551"/>
      <c r="N642" s="551"/>
      <c r="O642" s="260"/>
    </row>
    <row r="643" spans="1:15" ht="15" x14ac:dyDescent="0.25">
      <c r="A643" s="221" t="s">
        <v>931</v>
      </c>
      <c r="B643" s="551" t="s">
        <v>1253</v>
      </c>
      <c r="C643" s="551"/>
      <c r="D643" s="551"/>
      <c r="E643" s="551"/>
      <c r="F643" s="260">
        <v>13</v>
      </c>
      <c r="G643" s="365" t="s">
        <v>110</v>
      </c>
      <c r="K643" s="551"/>
      <c r="L643" s="551"/>
      <c r="M643" s="551"/>
      <c r="N643" s="551"/>
      <c r="O643" s="260"/>
    </row>
    <row r="644" spans="1:15" ht="15" x14ac:dyDescent="0.25">
      <c r="A644" s="221" t="s">
        <v>932</v>
      </c>
      <c r="B644" s="551" t="s">
        <v>1076</v>
      </c>
      <c r="C644" s="551"/>
      <c r="D644" s="551"/>
      <c r="E644" s="551"/>
      <c r="F644" s="260">
        <v>1004.1</v>
      </c>
      <c r="G644" s="365" t="s">
        <v>21</v>
      </c>
      <c r="K644" s="551"/>
      <c r="L644" s="551"/>
      <c r="M644" s="551"/>
      <c r="N644" s="551"/>
      <c r="O644" s="260"/>
    </row>
    <row r="645" spans="1:15" ht="15" x14ac:dyDescent="0.25">
      <c r="A645" s="221" t="s">
        <v>933</v>
      </c>
      <c r="B645" s="551" t="s">
        <v>1077</v>
      </c>
      <c r="C645" s="551"/>
      <c r="D645" s="551"/>
      <c r="E645" s="551"/>
      <c r="F645" s="260">
        <v>13.4</v>
      </c>
      <c r="G645" s="365" t="s">
        <v>21</v>
      </c>
      <c r="K645" s="551"/>
      <c r="L645" s="551"/>
      <c r="M645" s="551"/>
      <c r="N645" s="551"/>
      <c r="O645" s="260"/>
    </row>
    <row r="646" spans="1:15" ht="15" x14ac:dyDescent="0.25">
      <c r="A646" s="221" t="s">
        <v>934</v>
      </c>
      <c r="B646" s="551" t="s">
        <v>1078</v>
      </c>
      <c r="C646" s="551"/>
      <c r="D646" s="551"/>
      <c r="E646" s="551"/>
      <c r="F646" s="260">
        <v>6</v>
      </c>
      <c r="G646" s="365" t="s">
        <v>21</v>
      </c>
      <c r="K646" s="551"/>
      <c r="L646" s="551"/>
      <c r="M646" s="551"/>
      <c r="N646" s="551"/>
      <c r="O646" s="260"/>
    </row>
    <row r="647" spans="1:15" ht="15" x14ac:dyDescent="0.25">
      <c r="A647" s="221" t="s">
        <v>935</v>
      </c>
      <c r="B647" s="551" t="s">
        <v>1079</v>
      </c>
      <c r="C647" s="551"/>
      <c r="D647" s="551"/>
      <c r="E647" s="551"/>
      <c r="F647" s="260">
        <v>42.8</v>
      </c>
      <c r="G647" s="365" t="s">
        <v>21</v>
      </c>
      <c r="K647" s="551"/>
      <c r="L647" s="551"/>
      <c r="M647" s="551"/>
      <c r="N647" s="551"/>
      <c r="O647" s="260"/>
    </row>
    <row r="648" spans="1:15" ht="15" x14ac:dyDescent="0.25">
      <c r="A648" s="221" t="s">
        <v>936</v>
      </c>
      <c r="B648" s="551" t="s">
        <v>1080</v>
      </c>
      <c r="C648" s="551"/>
      <c r="D648" s="551"/>
      <c r="E648" s="551"/>
      <c r="F648" s="260">
        <v>32</v>
      </c>
      <c r="G648" s="365" t="s">
        <v>110</v>
      </c>
      <c r="K648" s="551"/>
      <c r="L648" s="551"/>
      <c r="M648" s="551"/>
      <c r="N648" s="551"/>
      <c r="O648" s="260"/>
    </row>
    <row r="649" spans="1:15" ht="15" x14ac:dyDescent="0.25">
      <c r="A649" s="221" t="s">
        <v>937</v>
      </c>
      <c r="B649" s="551" t="s">
        <v>1081</v>
      </c>
      <c r="C649" s="551"/>
      <c r="D649" s="551"/>
      <c r="E649" s="551"/>
      <c r="F649" s="260">
        <v>1</v>
      </c>
      <c r="G649" s="365" t="s">
        <v>110</v>
      </c>
      <c r="K649" s="551"/>
      <c r="L649" s="551"/>
      <c r="M649" s="551"/>
      <c r="N649" s="551"/>
      <c r="O649" s="260"/>
    </row>
    <row r="650" spans="1:15" ht="15" x14ac:dyDescent="0.25">
      <c r="A650" s="221" t="s">
        <v>938</v>
      </c>
      <c r="B650" s="551" t="s">
        <v>1082</v>
      </c>
      <c r="C650" s="551"/>
      <c r="D650" s="551"/>
      <c r="E650" s="551"/>
      <c r="F650" s="260">
        <v>6</v>
      </c>
      <c r="G650" s="365" t="s">
        <v>110</v>
      </c>
      <c r="K650" s="551"/>
      <c r="L650" s="551"/>
      <c r="M650" s="551"/>
      <c r="N650" s="551"/>
      <c r="O650" s="260"/>
    </row>
    <row r="651" spans="1:15" ht="15" x14ac:dyDescent="0.25">
      <c r="A651" s="221" t="s">
        <v>939</v>
      </c>
      <c r="B651" s="551" t="s">
        <v>1083</v>
      </c>
      <c r="C651" s="551"/>
      <c r="D651" s="551"/>
      <c r="E651" s="551"/>
      <c r="F651" s="260">
        <v>3</v>
      </c>
      <c r="G651" s="365" t="s">
        <v>110</v>
      </c>
      <c r="K651" s="551"/>
      <c r="L651" s="551"/>
      <c r="M651" s="551"/>
      <c r="N651" s="551"/>
      <c r="O651" s="260"/>
    </row>
    <row r="652" spans="1:15" ht="15" x14ac:dyDescent="0.25">
      <c r="A652" s="221" t="s">
        <v>940</v>
      </c>
      <c r="B652" s="551" t="s">
        <v>1254</v>
      </c>
      <c r="C652" s="551"/>
      <c r="D652" s="551"/>
      <c r="E652" s="551"/>
      <c r="F652" s="260">
        <v>2</v>
      </c>
      <c r="G652" s="365" t="s">
        <v>110</v>
      </c>
      <c r="K652" s="551"/>
      <c r="L652" s="551"/>
      <c r="M652" s="551"/>
      <c r="N652" s="551"/>
      <c r="O652" s="260"/>
    </row>
    <row r="653" spans="1:15" ht="15" x14ac:dyDescent="0.25">
      <c r="A653" s="221" t="s">
        <v>941</v>
      </c>
      <c r="B653" s="551" t="s">
        <v>1084</v>
      </c>
      <c r="C653" s="551"/>
      <c r="D653" s="551"/>
      <c r="E653" s="551"/>
      <c r="F653" s="260">
        <v>4</v>
      </c>
      <c r="G653" s="365" t="s">
        <v>110</v>
      </c>
      <c r="K653" s="551"/>
      <c r="L653" s="551"/>
      <c r="M653" s="551"/>
      <c r="N653" s="551"/>
      <c r="O653" s="260"/>
    </row>
    <row r="654" spans="1:15" ht="15" x14ac:dyDescent="0.25">
      <c r="A654" s="221" t="s">
        <v>942</v>
      </c>
      <c r="B654" s="551" t="s">
        <v>1085</v>
      </c>
      <c r="C654" s="551"/>
      <c r="D654" s="551"/>
      <c r="E654" s="551"/>
      <c r="F654" s="260">
        <v>6</v>
      </c>
      <c r="G654" s="365" t="s">
        <v>110</v>
      </c>
      <c r="K654" s="548"/>
      <c r="L654" s="548"/>
      <c r="M654" s="548"/>
      <c r="N654" s="548"/>
      <c r="O654" s="260"/>
    </row>
    <row r="655" spans="1:15" ht="30" customHeight="1" x14ac:dyDescent="0.25">
      <c r="A655" s="221" t="s">
        <v>943</v>
      </c>
      <c r="B655" s="551" t="s">
        <v>1086</v>
      </c>
      <c r="C655" s="551"/>
      <c r="D655" s="551"/>
      <c r="E655" s="551"/>
      <c r="F655" s="260">
        <v>1407.1</v>
      </c>
      <c r="G655" s="365" t="s">
        <v>21</v>
      </c>
      <c r="K655" s="548"/>
      <c r="L655" s="548"/>
      <c r="M655" s="548"/>
      <c r="N655" s="548"/>
      <c r="O655" s="268"/>
    </row>
    <row r="656" spans="1:15" ht="15" x14ac:dyDescent="0.25">
      <c r="A656" s="221" t="s">
        <v>944</v>
      </c>
      <c r="B656" s="551" t="s">
        <v>1087</v>
      </c>
      <c r="C656" s="551"/>
      <c r="D656" s="551"/>
      <c r="E656" s="551"/>
      <c r="F656" s="260">
        <v>1251.3</v>
      </c>
      <c r="G656" s="365" t="s">
        <v>21</v>
      </c>
      <c r="K656" s="548"/>
      <c r="L656" s="548"/>
      <c r="M656" s="548"/>
      <c r="N656" s="548"/>
      <c r="O656" s="268"/>
    </row>
    <row r="657" spans="1:15" ht="30" customHeight="1" x14ac:dyDescent="0.25">
      <c r="A657" s="221" t="s">
        <v>945</v>
      </c>
      <c r="B657" s="551" t="s">
        <v>1088</v>
      </c>
      <c r="C657" s="551"/>
      <c r="D657" s="551"/>
      <c r="E657" s="551"/>
      <c r="F657" s="260">
        <v>1269.8</v>
      </c>
      <c r="G657" s="365" t="s">
        <v>21</v>
      </c>
      <c r="K657" s="551"/>
      <c r="L657" s="551"/>
      <c r="M657" s="551"/>
      <c r="N657" s="551"/>
      <c r="O657" s="260"/>
    </row>
    <row r="658" spans="1:15" ht="15" x14ac:dyDescent="0.25">
      <c r="A658" s="221" t="s">
        <v>946</v>
      </c>
      <c r="B658" s="551" t="s">
        <v>1089</v>
      </c>
      <c r="C658" s="551"/>
      <c r="D658" s="551"/>
      <c r="E658" s="551"/>
      <c r="F658" s="260">
        <v>124.4</v>
      </c>
      <c r="G658" s="365" t="s">
        <v>21</v>
      </c>
      <c r="K658" s="548"/>
      <c r="L658" s="548"/>
      <c r="M658" s="548"/>
      <c r="N658" s="548"/>
      <c r="O658" s="268"/>
    </row>
    <row r="659" spans="1:15" ht="15" x14ac:dyDescent="0.25">
      <c r="A659" s="221" t="s">
        <v>947</v>
      </c>
      <c r="B659" s="551" t="s">
        <v>1090</v>
      </c>
      <c r="C659" s="551"/>
      <c r="D659" s="551"/>
      <c r="E659" s="551"/>
      <c r="F659" s="260">
        <v>42.8</v>
      </c>
      <c r="G659" s="365" t="s">
        <v>21</v>
      </c>
      <c r="K659" s="548"/>
      <c r="L659" s="548"/>
      <c r="M659" s="548"/>
      <c r="N659" s="548"/>
      <c r="O659" s="260"/>
    </row>
    <row r="660" spans="1:15" ht="15" x14ac:dyDescent="0.25">
      <c r="A660" s="221" t="s">
        <v>948</v>
      </c>
      <c r="B660" s="551" t="s">
        <v>1091</v>
      </c>
      <c r="C660" s="551"/>
      <c r="D660" s="551"/>
      <c r="E660" s="551"/>
      <c r="F660" s="260">
        <v>163.19999999999999</v>
      </c>
      <c r="G660" s="365" t="s">
        <v>21</v>
      </c>
      <c r="K660" s="548"/>
      <c r="L660" s="548"/>
      <c r="M660" s="548"/>
      <c r="N660" s="548"/>
      <c r="O660" s="260"/>
    </row>
    <row r="661" spans="1:15" ht="15" x14ac:dyDescent="0.25">
      <c r="B661" s="336"/>
      <c r="C661" s="336"/>
      <c r="D661" s="336"/>
      <c r="E661" s="336"/>
      <c r="F661" s="349"/>
      <c r="G661" s="344"/>
      <c r="H661" s="338"/>
    </row>
    <row r="662" spans="1:15" ht="15" x14ac:dyDescent="0.25">
      <c r="A662" s="20" t="s">
        <v>949</v>
      </c>
      <c r="B662" s="544" t="s">
        <v>171</v>
      </c>
      <c r="C662" s="545"/>
      <c r="D662" s="545"/>
      <c r="E662" s="545"/>
      <c r="F662" s="545"/>
      <c r="G662" s="545"/>
      <c r="H662" s="545"/>
      <c r="I662" s="545"/>
      <c r="J662" s="546"/>
    </row>
    <row r="663" spans="1:15" ht="15" x14ac:dyDescent="0.25">
      <c r="A663" s="221" t="s">
        <v>950</v>
      </c>
      <c r="B663" s="560" t="s">
        <v>1056</v>
      </c>
      <c r="C663" s="551"/>
      <c r="D663" s="551"/>
      <c r="E663" s="551"/>
      <c r="F663" s="260">
        <v>49</v>
      </c>
      <c r="G663" s="21" t="s">
        <v>1073</v>
      </c>
      <c r="K663" s="551"/>
      <c r="L663" s="551"/>
      <c r="M663" s="551"/>
      <c r="N663" s="551"/>
      <c r="O663" s="260"/>
    </row>
    <row r="664" spans="1:15" ht="15" x14ac:dyDescent="0.25">
      <c r="A664" s="221" t="s">
        <v>951</v>
      </c>
      <c r="B664" s="560" t="s">
        <v>1057</v>
      </c>
      <c r="C664" s="551"/>
      <c r="D664" s="551"/>
      <c r="E664" s="551"/>
      <c r="F664" s="260">
        <v>1</v>
      </c>
      <c r="G664" s="21" t="s">
        <v>1073</v>
      </c>
      <c r="K664" s="551"/>
      <c r="L664" s="551"/>
      <c r="M664" s="551"/>
      <c r="N664" s="551"/>
      <c r="O664" s="260"/>
    </row>
    <row r="665" spans="1:15" ht="15" x14ac:dyDescent="0.25">
      <c r="A665" s="221" t="s">
        <v>952</v>
      </c>
      <c r="B665" s="560" t="s">
        <v>1058</v>
      </c>
      <c r="C665" s="551"/>
      <c r="D665" s="551"/>
      <c r="E665" s="551"/>
      <c r="F665" s="260">
        <v>4</v>
      </c>
      <c r="G665" s="21" t="s">
        <v>1073</v>
      </c>
      <c r="K665" s="551"/>
      <c r="L665" s="551"/>
      <c r="M665" s="551"/>
      <c r="N665" s="551"/>
      <c r="O665" s="260"/>
    </row>
    <row r="666" spans="1:15" ht="15" x14ac:dyDescent="0.25">
      <c r="A666" s="221" t="s">
        <v>953</v>
      </c>
      <c r="B666" s="560" t="s">
        <v>1059</v>
      </c>
      <c r="C666" s="551"/>
      <c r="D666" s="551"/>
      <c r="E666" s="551"/>
      <c r="F666" s="260">
        <v>8</v>
      </c>
      <c r="G666" s="21" t="s">
        <v>1073</v>
      </c>
      <c r="K666" s="551"/>
      <c r="L666" s="551"/>
      <c r="M666" s="551"/>
      <c r="N666" s="551"/>
      <c r="O666" s="260"/>
    </row>
    <row r="667" spans="1:15" ht="15" x14ac:dyDescent="0.25">
      <c r="A667" s="221" t="s">
        <v>954</v>
      </c>
      <c r="B667" s="560" t="s">
        <v>1060</v>
      </c>
      <c r="C667" s="551"/>
      <c r="D667" s="551"/>
      <c r="E667" s="551"/>
      <c r="F667" s="260">
        <v>3</v>
      </c>
      <c r="G667" s="21" t="s">
        <v>1073</v>
      </c>
      <c r="K667" s="551"/>
      <c r="L667" s="551"/>
      <c r="M667" s="551"/>
      <c r="N667" s="551"/>
      <c r="O667" s="260"/>
    </row>
    <row r="668" spans="1:15" ht="15" x14ac:dyDescent="0.25">
      <c r="A668" s="221" t="s">
        <v>955</v>
      </c>
      <c r="B668" s="560" t="s">
        <v>1061</v>
      </c>
      <c r="C668" s="551"/>
      <c r="D668" s="551"/>
      <c r="E668" s="551"/>
      <c r="F668" s="260">
        <v>1</v>
      </c>
      <c r="G668" s="21" t="s">
        <v>1073</v>
      </c>
      <c r="K668" s="551"/>
      <c r="L668" s="551"/>
      <c r="M668" s="551"/>
      <c r="N668" s="551"/>
      <c r="O668" s="260"/>
    </row>
    <row r="669" spans="1:15" ht="15" x14ac:dyDescent="0.25">
      <c r="A669" s="221" t="s">
        <v>956</v>
      </c>
      <c r="B669" s="560" t="s">
        <v>1062</v>
      </c>
      <c r="C669" s="551"/>
      <c r="D669" s="551"/>
      <c r="E669" s="551"/>
      <c r="F669" s="260">
        <v>2</v>
      </c>
      <c r="G669" s="21" t="s">
        <v>1073</v>
      </c>
      <c r="K669" s="551"/>
      <c r="L669" s="551"/>
      <c r="M669" s="551"/>
      <c r="N669" s="551"/>
      <c r="O669" s="260"/>
    </row>
    <row r="670" spans="1:15" ht="15" x14ac:dyDescent="0.25">
      <c r="A670" s="221" t="s">
        <v>957</v>
      </c>
      <c r="B670" s="560" t="s">
        <v>1063</v>
      </c>
      <c r="C670" s="551"/>
      <c r="D670" s="551"/>
      <c r="E670" s="551"/>
      <c r="F670" s="260">
        <v>2</v>
      </c>
      <c r="G670" s="21" t="s">
        <v>1073</v>
      </c>
      <c r="K670" s="551"/>
      <c r="L670" s="551"/>
      <c r="M670" s="551"/>
      <c r="N670" s="551"/>
      <c r="O670" s="260"/>
    </row>
    <row r="671" spans="1:15" ht="15" x14ac:dyDescent="0.25">
      <c r="A671" s="221" t="s">
        <v>958</v>
      </c>
      <c r="B671" s="560" t="s">
        <v>1255</v>
      </c>
      <c r="C671" s="551"/>
      <c r="D671" s="551"/>
      <c r="E671" s="551"/>
      <c r="F671" s="260">
        <v>1</v>
      </c>
      <c r="G671" s="21" t="s">
        <v>1073</v>
      </c>
      <c r="K671" s="551"/>
      <c r="L671" s="551"/>
      <c r="M671" s="551"/>
      <c r="N671" s="551"/>
      <c r="O671" s="260"/>
    </row>
    <row r="672" spans="1:15" ht="15" x14ac:dyDescent="0.25">
      <c r="A672" s="221" t="s">
        <v>959</v>
      </c>
      <c r="B672" s="560" t="s">
        <v>578</v>
      </c>
      <c r="C672" s="551"/>
      <c r="D672" s="551"/>
      <c r="E672" s="551"/>
      <c r="F672" s="260">
        <v>10</v>
      </c>
      <c r="G672" s="21" t="s">
        <v>1073</v>
      </c>
      <c r="K672" s="551"/>
      <c r="L672" s="551"/>
      <c r="M672" s="551"/>
      <c r="N672" s="551"/>
      <c r="O672" s="260"/>
    </row>
    <row r="673" spans="1:15" ht="15" x14ac:dyDescent="0.25">
      <c r="A673" s="221" t="s">
        <v>960</v>
      </c>
      <c r="B673" s="560" t="s">
        <v>1064</v>
      </c>
      <c r="C673" s="551"/>
      <c r="D673" s="551"/>
      <c r="E673" s="551"/>
      <c r="F673" s="260">
        <v>1</v>
      </c>
      <c r="G673" s="21" t="s">
        <v>1073</v>
      </c>
      <c r="K673" s="551"/>
      <c r="L673" s="551"/>
      <c r="M673" s="551"/>
      <c r="N673" s="551"/>
      <c r="O673" s="260"/>
    </row>
    <row r="674" spans="1:15" ht="15" x14ac:dyDescent="0.25">
      <c r="A674" s="221" t="s">
        <v>961</v>
      </c>
      <c r="B674" s="560" t="s">
        <v>1065</v>
      </c>
      <c r="C674" s="551"/>
      <c r="D674" s="551"/>
      <c r="E674" s="551"/>
      <c r="F674" s="260">
        <v>1</v>
      </c>
      <c r="G674" s="21" t="s">
        <v>1073</v>
      </c>
      <c r="K674" s="551"/>
      <c r="L674" s="551"/>
      <c r="M674" s="551"/>
      <c r="N674" s="551"/>
      <c r="O674" s="260"/>
    </row>
    <row r="675" spans="1:15" ht="15" x14ac:dyDescent="0.25">
      <c r="A675" s="221" t="s">
        <v>962</v>
      </c>
      <c r="B675" s="560" t="s">
        <v>1256</v>
      </c>
      <c r="C675" s="551"/>
      <c r="D675" s="551"/>
      <c r="E675" s="551"/>
      <c r="F675" s="260">
        <v>1</v>
      </c>
      <c r="G675" s="21" t="s">
        <v>1073</v>
      </c>
      <c r="K675" s="551"/>
      <c r="L675" s="551"/>
      <c r="M675" s="551"/>
      <c r="N675" s="551"/>
      <c r="O675" s="260"/>
    </row>
    <row r="676" spans="1:15" ht="15" x14ac:dyDescent="0.25">
      <c r="A676" s="221" t="s">
        <v>963</v>
      </c>
      <c r="B676" s="560" t="s">
        <v>1066</v>
      </c>
      <c r="C676" s="551"/>
      <c r="D676" s="551"/>
      <c r="E676" s="551"/>
      <c r="F676" s="260">
        <v>12</v>
      </c>
      <c r="G676" s="21" t="s">
        <v>1073</v>
      </c>
      <c r="K676" s="551"/>
      <c r="L676" s="551"/>
      <c r="M676" s="551"/>
      <c r="N676" s="551"/>
      <c r="O676" s="260"/>
    </row>
    <row r="677" spans="1:15" ht="15" x14ac:dyDescent="0.25">
      <c r="A677" s="221" t="s">
        <v>964</v>
      </c>
      <c r="B677" s="571" t="s">
        <v>1067</v>
      </c>
      <c r="C677" s="548"/>
      <c r="D677" s="548"/>
      <c r="E677" s="548"/>
      <c r="F677" s="260">
        <v>41</v>
      </c>
      <c r="G677" s="21" t="s">
        <v>1073</v>
      </c>
      <c r="K677" s="548"/>
      <c r="L677" s="548"/>
      <c r="M677" s="548"/>
      <c r="N677" s="548"/>
      <c r="O677" s="260"/>
    </row>
    <row r="678" spans="1:15" ht="30" customHeight="1" x14ac:dyDescent="0.25">
      <c r="A678" s="221" t="s">
        <v>965</v>
      </c>
      <c r="B678" s="571" t="s">
        <v>1068</v>
      </c>
      <c r="C678" s="548"/>
      <c r="D678" s="548"/>
      <c r="E678" s="548"/>
      <c r="F678" s="268">
        <v>1</v>
      </c>
      <c r="G678" s="21" t="s">
        <v>1073</v>
      </c>
      <c r="K678" s="548"/>
      <c r="L678" s="548"/>
      <c r="M678" s="548"/>
      <c r="N678" s="548"/>
      <c r="O678" s="268"/>
    </row>
    <row r="679" spans="1:15" ht="15" x14ac:dyDescent="0.25">
      <c r="A679" s="221" t="s">
        <v>966</v>
      </c>
      <c r="B679" s="571" t="s">
        <v>1069</v>
      </c>
      <c r="C679" s="548"/>
      <c r="D679" s="548"/>
      <c r="E679" s="548"/>
      <c r="F679" s="268">
        <v>8</v>
      </c>
      <c r="G679" s="21" t="s">
        <v>1073</v>
      </c>
      <c r="K679" s="548"/>
      <c r="L679" s="548"/>
      <c r="M679" s="548"/>
      <c r="N679" s="548"/>
      <c r="O679" s="268"/>
    </row>
    <row r="680" spans="1:15" ht="15" x14ac:dyDescent="0.25">
      <c r="A680" s="221" t="s">
        <v>967</v>
      </c>
      <c r="B680" s="560" t="s">
        <v>1070</v>
      </c>
      <c r="C680" s="551"/>
      <c r="D680" s="551"/>
      <c r="E680" s="551"/>
      <c r="F680" s="260">
        <v>52</v>
      </c>
      <c r="G680" s="21" t="s">
        <v>1073</v>
      </c>
      <c r="K680" s="551"/>
      <c r="L680" s="551"/>
      <c r="M680" s="551"/>
      <c r="N680" s="551"/>
      <c r="O680" s="260"/>
    </row>
    <row r="681" spans="1:15" ht="15" x14ac:dyDescent="0.25">
      <c r="A681" s="221" t="s">
        <v>968</v>
      </c>
      <c r="B681" s="571" t="s">
        <v>1071</v>
      </c>
      <c r="C681" s="548"/>
      <c r="D681" s="548"/>
      <c r="E681" s="548"/>
      <c r="F681" s="268">
        <v>1</v>
      </c>
      <c r="G681" s="21" t="s">
        <v>1073</v>
      </c>
      <c r="K681" s="548"/>
      <c r="L681" s="548"/>
      <c r="M681" s="548"/>
      <c r="N681" s="548"/>
      <c r="O681" s="268"/>
    </row>
    <row r="682" spans="1:15" ht="15" x14ac:dyDescent="0.25">
      <c r="A682" s="221" t="s">
        <v>969</v>
      </c>
      <c r="B682" s="571" t="s">
        <v>1072</v>
      </c>
      <c r="C682" s="548"/>
      <c r="D682" s="548"/>
      <c r="E682" s="548"/>
      <c r="F682" s="260">
        <v>2</v>
      </c>
      <c r="G682" s="21" t="s">
        <v>1073</v>
      </c>
      <c r="K682" s="548"/>
      <c r="L682" s="548"/>
      <c r="M682" s="548"/>
      <c r="N682" s="548"/>
      <c r="O682" s="260"/>
    </row>
    <row r="683" spans="1:15" ht="15" x14ac:dyDescent="0.25">
      <c r="B683" s="336"/>
      <c r="C683" s="336"/>
      <c r="D683" s="336"/>
      <c r="E683" s="336"/>
      <c r="F683" s="349"/>
      <c r="G683" s="344"/>
      <c r="H683" s="338"/>
    </row>
    <row r="684" spans="1:15" ht="15" x14ac:dyDescent="0.25">
      <c r="A684" s="20" t="s">
        <v>970</v>
      </c>
      <c r="B684" s="544" t="s">
        <v>157</v>
      </c>
      <c r="C684" s="545"/>
      <c r="D684" s="545"/>
      <c r="E684" s="545"/>
      <c r="F684" s="545"/>
      <c r="G684" s="545"/>
      <c r="H684" s="545"/>
      <c r="I684" s="545"/>
      <c r="J684" s="546"/>
    </row>
    <row r="685" spans="1:15" x14ac:dyDescent="0.25">
      <c r="A685" s="221" t="s">
        <v>971</v>
      </c>
      <c r="B685" s="565" t="s">
        <v>1257</v>
      </c>
      <c r="C685" s="565"/>
      <c r="D685" s="565"/>
      <c r="E685" s="565"/>
      <c r="F685" s="563" t="s">
        <v>418</v>
      </c>
      <c r="G685" s="563"/>
      <c r="H685" s="563"/>
      <c r="I685" s="563"/>
      <c r="J685" s="564"/>
    </row>
    <row r="686" spans="1:15" x14ac:dyDescent="0.25">
      <c r="B686" s="549" t="s">
        <v>419</v>
      </c>
      <c r="C686" s="549"/>
      <c r="D686" s="549"/>
      <c r="E686" s="549"/>
      <c r="F686" s="26" t="s">
        <v>146</v>
      </c>
      <c r="G686" s="26" t="s">
        <v>327</v>
      </c>
      <c r="H686" s="26" t="s">
        <v>191</v>
      </c>
    </row>
    <row r="687" spans="1:15" ht="15" x14ac:dyDescent="0.25">
      <c r="F687" s="26">
        <f>J429</f>
        <v>1730.0500000000002</v>
      </c>
      <c r="G687" s="26">
        <f>J455</f>
        <v>481.67780000000005</v>
      </c>
      <c r="H687" s="362">
        <f>F687-G687</f>
        <v>1248.3722000000002</v>
      </c>
    </row>
    <row r="689" spans="1:10" x14ac:dyDescent="0.25">
      <c r="A689" s="221" t="s">
        <v>972</v>
      </c>
      <c r="B689" s="550" t="s">
        <v>1258</v>
      </c>
      <c r="C689" s="550"/>
      <c r="D689" s="550"/>
      <c r="E689" s="550"/>
      <c r="F689" s="336" t="s">
        <v>59</v>
      </c>
    </row>
    <row r="690" spans="1:10" ht="15" x14ac:dyDescent="0.25">
      <c r="B690" s="549" t="s">
        <v>1045</v>
      </c>
      <c r="C690" s="549"/>
      <c r="D690" s="549"/>
      <c r="E690" s="549"/>
      <c r="F690" s="362">
        <f>I459</f>
        <v>1425.1112000000003</v>
      </c>
    </row>
    <row r="693" spans="1:10" x14ac:dyDescent="0.25">
      <c r="A693" s="221" t="s">
        <v>973</v>
      </c>
      <c r="B693" s="550" t="s">
        <v>1259</v>
      </c>
      <c r="C693" s="550"/>
      <c r="D693" s="550"/>
      <c r="E693" s="550"/>
      <c r="F693" s="336" t="s">
        <v>59</v>
      </c>
    </row>
    <row r="694" spans="1:10" ht="15" x14ac:dyDescent="0.25">
      <c r="B694" s="549" t="s">
        <v>1044</v>
      </c>
      <c r="C694" s="549"/>
      <c r="D694" s="549"/>
      <c r="E694" s="549"/>
      <c r="F694" s="362">
        <f>H418</f>
        <v>356.42</v>
      </c>
    </row>
    <row r="696" spans="1:10" x14ac:dyDescent="0.25">
      <c r="A696" s="221" t="s">
        <v>974</v>
      </c>
      <c r="B696" s="550" t="s">
        <v>1260</v>
      </c>
      <c r="C696" s="550"/>
      <c r="D696" s="550"/>
      <c r="E696" s="550"/>
    </row>
    <row r="697" spans="1:10" x14ac:dyDescent="0.25">
      <c r="B697" s="549" t="s">
        <v>152</v>
      </c>
      <c r="C697" s="549"/>
      <c r="D697" s="549"/>
      <c r="E697" s="549"/>
      <c r="F697" s="336" t="s">
        <v>63</v>
      </c>
      <c r="G697" s="336" t="s">
        <v>67</v>
      </c>
      <c r="H697" s="336" t="s">
        <v>142</v>
      </c>
      <c r="I697" s="336" t="s">
        <v>420</v>
      </c>
      <c r="J697" s="334" t="s">
        <v>59</v>
      </c>
    </row>
    <row r="698" spans="1:10" x14ac:dyDescent="0.25">
      <c r="B698" s="549" t="s">
        <v>126</v>
      </c>
      <c r="C698" s="549"/>
      <c r="D698" s="549"/>
      <c r="E698" s="549"/>
      <c r="F698" s="26">
        <v>0.8</v>
      </c>
      <c r="G698" s="26">
        <v>2.1</v>
      </c>
      <c r="H698" s="26">
        <v>2</v>
      </c>
      <c r="I698" s="26">
        <v>9</v>
      </c>
      <c r="J698" s="334">
        <f>F698*G698*H698*I698</f>
        <v>30.240000000000002</v>
      </c>
    </row>
    <row r="699" spans="1:10" x14ac:dyDescent="0.25">
      <c r="B699" s="549" t="s">
        <v>421</v>
      </c>
      <c r="C699" s="549"/>
      <c r="D699" s="549"/>
      <c r="E699" s="549"/>
      <c r="F699" s="336" t="s">
        <v>144</v>
      </c>
      <c r="G699" s="336" t="s">
        <v>64</v>
      </c>
      <c r="H699" s="336" t="s">
        <v>142</v>
      </c>
      <c r="I699" s="336" t="s">
        <v>420</v>
      </c>
      <c r="J699" s="334" t="s">
        <v>59</v>
      </c>
    </row>
    <row r="700" spans="1:10" x14ac:dyDescent="0.25">
      <c r="B700" s="549" t="s">
        <v>126</v>
      </c>
      <c r="C700" s="549"/>
      <c r="D700" s="549"/>
      <c r="E700" s="549"/>
      <c r="F700" s="26">
        <v>5</v>
      </c>
      <c r="G700" s="26">
        <v>0.1</v>
      </c>
      <c r="H700" s="26">
        <v>2</v>
      </c>
      <c r="I700" s="26">
        <v>9</v>
      </c>
      <c r="J700" s="334">
        <f>F700*G700*H700*I700</f>
        <v>9</v>
      </c>
    </row>
    <row r="701" spans="1:10" ht="15" x14ac:dyDescent="0.25">
      <c r="I701" s="344" t="s">
        <v>61</v>
      </c>
      <c r="J701" s="32">
        <f>J698+J700</f>
        <v>39.24</v>
      </c>
    </row>
    <row r="704" spans="1:10" ht="15" x14ac:dyDescent="0.25">
      <c r="A704" s="20" t="s">
        <v>975</v>
      </c>
      <c r="B704" s="544" t="s">
        <v>159</v>
      </c>
      <c r="C704" s="545"/>
      <c r="D704" s="545"/>
      <c r="E704" s="545"/>
      <c r="F704" s="545"/>
      <c r="G704" s="545"/>
      <c r="H704" s="545"/>
      <c r="I704" s="545"/>
      <c r="J704" s="546"/>
    </row>
    <row r="705" spans="1:12" x14ac:dyDescent="0.25">
      <c r="A705" s="221" t="s">
        <v>976</v>
      </c>
      <c r="B705" s="547" t="s">
        <v>1261</v>
      </c>
      <c r="C705" s="547"/>
      <c r="D705" s="547"/>
      <c r="E705" s="547"/>
      <c r="F705" s="336" t="s">
        <v>63</v>
      </c>
    </row>
    <row r="706" spans="1:12" x14ac:dyDescent="0.25">
      <c r="B706" s="549" t="s">
        <v>438</v>
      </c>
      <c r="C706" s="549"/>
      <c r="D706" s="549"/>
      <c r="E706" s="549"/>
      <c r="F706" s="26">
        <v>53.61</v>
      </c>
      <c r="H706" s="549"/>
      <c r="I706" s="549"/>
      <c r="J706" s="549"/>
      <c r="K706" s="549"/>
      <c r="L706" s="26"/>
    </row>
    <row r="707" spans="1:12" x14ac:dyDescent="0.25">
      <c r="B707" s="549" t="s">
        <v>439</v>
      </c>
      <c r="C707" s="549"/>
      <c r="D707" s="549"/>
      <c r="E707" s="549"/>
      <c r="F707" s="26">
        <v>39.99</v>
      </c>
      <c r="H707" s="549"/>
      <c r="I707" s="549"/>
      <c r="J707" s="549"/>
      <c r="K707" s="549"/>
      <c r="L707" s="26"/>
    </row>
    <row r="708" spans="1:12" ht="15" customHeight="1" x14ac:dyDescent="0.25">
      <c r="B708" s="549" t="s">
        <v>440</v>
      </c>
      <c r="C708" s="549"/>
      <c r="D708" s="549"/>
      <c r="E708" s="549"/>
      <c r="F708" s="26">
        <v>20.12</v>
      </c>
      <c r="H708" s="549"/>
      <c r="I708" s="549"/>
      <c r="J708" s="549"/>
      <c r="K708" s="549"/>
      <c r="L708" s="26"/>
    </row>
    <row r="709" spans="1:12" x14ac:dyDescent="0.25">
      <c r="B709" s="549" t="s">
        <v>441</v>
      </c>
      <c r="C709" s="549"/>
      <c r="D709" s="549"/>
      <c r="E709" s="549"/>
      <c r="F709" s="26">
        <v>4.4000000000000004</v>
      </c>
      <c r="H709" s="549"/>
      <c r="I709" s="549"/>
      <c r="J709" s="549"/>
      <c r="K709" s="549"/>
      <c r="L709" s="26"/>
    </row>
    <row r="710" spans="1:12" x14ac:dyDescent="0.25">
      <c r="B710" s="549" t="s">
        <v>442</v>
      </c>
      <c r="C710" s="549"/>
      <c r="D710" s="549"/>
      <c r="E710" s="549"/>
      <c r="F710" s="26">
        <v>5.97</v>
      </c>
      <c r="H710" s="549"/>
      <c r="I710" s="549"/>
      <c r="J710" s="549"/>
      <c r="K710" s="549"/>
      <c r="L710" s="26"/>
    </row>
    <row r="711" spans="1:12" ht="15" x14ac:dyDescent="0.25">
      <c r="D711" s="559" t="s">
        <v>80</v>
      </c>
      <c r="E711" s="558"/>
      <c r="F711" s="27">
        <f>SUM(F706:F710)</f>
        <v>124.09</v>
      </c>
      <c r="J711" s="559"/>
      <c r="K711" s="558"/>
      <c r="L711" s="27"/>
    </row>
    <row r="713" spans="1:12" x14ac:dyDescent="0.25">
      <c r="A713" s="221" t="s">
        <v>977</v>
      </c>
      <c r="B713" s="547" t="s">
        <v>1262</v>
      </c>
      <c r="C713" s="547"/>
      <c r="D713" s="547"/>
      <c r="E713" s="547"/>
      <c r="F713" s="336" t="s">
        <v>177</v>
      </c>
    </row>
    <row r="714" spans="1:12" ht="15" x14ac:dyDescent="0.25">
      <c r="B714" s="549" t="s">
        <v>443</v>
      </c>
      <c r="C714" s="549"/>
      <c r="D714" s="549"/>
      <c r="E714" s="549"/>
      <c r="F714" s="27">
        <v>28</v>
      </c>
    </row>
    <row r="716" spans="1:12" x14ac:dyDescent="0.25">
      <c r="A716" s="221" t="s">
        <v>978</v>
      </c>
      <c r="B716" s="547" t="s">
        <v>1263</v>
      </c>
      <c r="C716" s="547"/>
      <c r="D716" s="547"/>
      <c r="E716" s="547"/>
      <c r="F716" s="336" t="s">
        <v>177</v>
      </c>
    </row>
    <row r="717" spans="1:12" ht="15" x14ac:dyDescent="0.25">
      <c r="B717" s="549" t="s">
        <v>444</v>
      </c>
      <c r="C717" s="549"/>
      <c r="D717" s="549"/>
      <c r="E717" s="549"/>
      <c r="F717" s="27">
        <v>7</v>
      </c>
    </row>
    <row r="719" spans="1:12" x14ac:dyDescent="0.25">
      <c r="A719" s="221" t="s">
        <v>979</v>
      </c>
      <c r="B719" s="547" t="s">
        <v>445</v>
      </c>
      <c r="C719" s="547"/>
      <c r="D719" s="547"/>
      <c r="E719" s="547"/>
      <c r="F719" s="336" t="s">
        <v>177</v>
      </c>
    </row>
    <row r="720" spans="1:12" ht="15" x14ac:dyDescent="0.25">
      <c r="B720" s="549" t="s">
        <v>446</v>
      </c>
      <c r="C720" s="549"/>
      <c r="D720" s="549"/>
      <c r="E720" s="549"/>
      <c r="F720" s="27">
        <v>22</v>
      </c>
    </row>
    <row r="722" spans="1:8" x14ac:dyDescent="0.25">
      <c r="A722" s="221" t="s">
        <v>980</v>
      </c>
      <c r="B722" s="550" t="s">
        <v>447</v>
      </c>
      <c r="C722" s="550"/>
      <c r="D722" s="550"/>
      <c r="E722" s="550"/>
      <c r="F722" s="26" t="s">
        <v>59</v>
      </c>
    </row>
    <row r="723" spans="1:8" ht="31.5" customHeight="1" x14ac:dyDescent="0.25">
      <c r="B723" s="547" t="s">
        <v>449</v>
      </c>
      <c r="C723" s="547"/>
      <c r="D723" s="547"/>
      <c r="E723" s="547"/>
      <c r="F723" s="27">
        <v>478.29</v>
      </c>
    </row>
    <row r="725" spans="1:8" x14ac:dyDescent="0.25">
      <c r="A725" s="221" t="s">
        <v>981</v>
      </c>
      <c r="B725" s="550" t="s">
        <v>448</v>
      </c>
      <c r="C725" s="550"/>
      <c r="D725" s="550"/>
      <c r="E725" s="550"/>
      <c r="F725" s="549" t="s">
        <v>452</v>
      </c>
      <c r="G725" s="549"/>
      <c r="H725" s="549"/>
    </row>
    <row r="726" spans="1:8" x14ac:dyDescent="0.25">
      <c r="F726" s="336" t="s">
        <v>451</v>
      </c>
      <c r="G726" s="336" t="s">
        <v>450</v>
      </c>
      <c r="H726" s="336" t="s">
        <v>59</v>
      </c>
    </row>
    <row r="727" spans="1:8" ht="15" x14ac:dyDescent="0.25">
      <c r="B727" s="549" t="s">
        <v>453</v>
      </c>
      <c r="C727" s="549"/>
      <c r="D727" s="549"/>
      <c r="E727" s="549"/>
      <c r="F727" s="367">
        <v>1795.15</v>
      </c>
      <c r="G727" s="367">
        <f>F723+55.77</f>
        <v>534.06000000000006</v>
      </c>
      <c r="H727" s="362">
        <f>F727-G727</f>
        <v>1261.0900000000001</v>
      </c>
    </row>
    <row r="729" spans="1:8" ht="28.5" customHeight="1" x14ac:dyDescent="0.25">
      <c r="A729" s="221" t="s">
        <v>982</v>
      </c>
      <c r="B729" s="547" t="s">
        <v>1051</v>
      </c>
      <c r="C729" s="547"/>
      <c r="D729" s="547"/>
      <c r="E729" s="547"/>
      <c r="F729" s="336" t="s">
        <v>177</v>
      </c>
    </row>
    <row r="730" spans="1:8" ht="15" x14ac:dyDescent="0.25">
      <c r="B730" s="549" t="s">
        <v>1052</v>
      </c>
      <c r="C730" s="549"/>
      <c r="D730" s="549"/>
      <c r="E730" s="549"/>
      <c r="F730" s="27">
        <v>14.14</v>
      </c>
      <c r="G730" s="21" t="s">
        <v>21</v>
      </c>
    </row>
    <row r="732" spans="1:8" ht="28.5" customHeight="1" x14ac:dyDescent="0.25">
      <c r="A732" s="221" t="s">
        <v>983</v>
      </c>
      <c r="B732" s="547" t="s">
        <v>1053</v>
      </c>
      <c r="C732" s="547"/>
      <c r="D732" s="547"/>
      <c r="E732" s="547"/>
      <c r="F732" s="336" t="s">
        <v>177</v>
      </c>
    </row>
    <row r="733" spans="1:8" ht="15" x14ac:dyDescent="0.25">
      <c r="B733" s="549" t="s">
        <v>1054</v>
      </c>
      <c r="C733" s="549"/>
      <c r="D733" s="549"/>
      <c r="E733" s="549"/>
      <c r="F733" s="27">
        <v>240.46</v>
      </c>
      <c r="G733" s="21" t="s">
        <v>15</v>
      </c>
    </row>
    <row r="735" spans="1:8" ht="28.5" customHeight="1" x14ac:dyDescent="0.25">
      <c r="A735" s="221" t="s">
        <v>984</v>
      </c>
      <c r="B735" s="547" t="s">
        <v>681</v>
      </c>
      <c r="C735" s="547"/>
      <c r="D735" s="547"/>
      <c r="E735" s="547"/>
      <c r="F735" s="336" t="s">
        <v>177</v>
      </c>
    </row>
    <row r="736" spans="1:8" ht="15" x14ac:dyDescent="0.25">
      <c r="B736" s="549" t="s">
        <v>1055</v>
      </c>
      <c r="C736" s="549"/>
      <c r="D736" s="549"/>
      <c r="E736" s="549"/>
      <c r="F736" s="27">
        <v>148.80000000000001</v>
      </c>
      <c r="G736" s="21" t="s">
        <v>15</v>
      </c>
    </row>
    <row r="738" spans="1:10" ht="21.75" customHeight="1" x14ac:dyDescent="0.25">
      <c r="A738" s="2" t="s">
        <v>45</v>
      </c>
      <c r="B738" s="553" t="s">
        <v>1046</v>
      </c>
      <c r="C738" s="554"/>
      <c r="D738" s="554"/>
      <c r="E738" s="554"/>
      <c r="F738" s="554"/>
      <c r="G738" s="554"/>
      <c r="H738" s="554"/>
      <c r="I738" s="554"/>
      <c r="J738" s="555"/>
    </row>
    <row r="739" spans="1:10" ht="15" x14ac:dyDescent="0.25">
      <c r="A739" s="222" t="s">
        <v>46</v>
      </c>
      <c r="B739" s="544" t="s">
        <v>30</v>
      </c>
      <c r="C739" s="545"/>
      <c r="D739" s="545"/>
      <c r="E739" s="545"/>
      <c r="F739" s="545"/>
      <c r="G739" s="545"/>
      <c r="H739" s="545"/>
      <c r="I739" s="545"/>
      <c r="J739" s="546"/>
    </row>
    <row r="740" spans="1:10" ht="15" x14ac:dyDescent="0.25">
      <c r="A740" s="368" t="s">
        <v>760</v>
      </c>
      <c r="B740" s="552" t="s">
        <v>1266</v>
      </c>
      <c r="C740" s="552"/>
      <c r="D740" s="552"/>
      <c r="E740" s="552"/>
      <c r="F740" s="361" t="s">
        <v>162</v>
      </c>
      <c r="G740" s="346"/>
      <c r="H740" s="346"/>
      <c r="I740" s="26"/>
    </row>
    <row r="741" spans="1:10" ht="15" x14ac:dyDescent="0.25">
      <c r="A741" s="368"/>
      <c r="B741" s="357"/>
      <c r="C741" s="357"/>
      <c r="D741" s="357"/>
      <c r="E741" s="344" t="s">
        <v>745</v>
      </c>
      <c r="F741" s="345">
        <v>41.56</v>
      </c>
      <c r="G741" s="346"/>
      <c r="H741" s="346"/>
      <c r="I741" s="26"/>
    </row>
    <row r="742" spans="1:10" ht="15" x14ac:dyDescent="0.25">
      <c r="A742" s="368"/>
      <c r="B742" s="357"/>
      <c r="C742" s="357"/>
      <c r="D742" s="357"/>
      <c r="E742" s="344"/>
      <c r="F742" s="345"/>
      <c r="G742" s="346"/>
      <c r="H742" s="346"/>
      <c r="I742" s="26"/>
    </row>
    <row r="743" spans="1:10" ht="15" x14ac:dyDescent="0.25">
      <c r="A743" s="368" t="s">
        <v>761</v>
      </c>
      <c r="B743" s="552" t="s">
        <v>1265</v>
      </c>
      <c r="C743" s="552"/>
      <c r="D743" s="552"/>
      <c r="E743" s="552"/>
      <c r="F743" s="361" t="s">
        <v>162</v>
      </c>
      <c r="G743" s="346"/>
      <c r="H743" s="346"/>
      <c r="I743" s="26"/>
    </row>
    <row r="744" spans="1:10" ht="15" x14ac:dyDescent="0.25">
      <c r="A744" s="368"/>
      <c r="B744" s="357"/>
      <c r="C744" s="357"/>
      <c r="D744" s="357"/>
      <c r="E744" s="344" t="s">
        <v>745</v>
      </c>
      <c r="F744" s="345">
        <v>38.57</v>
      </c>
      <c r="G744" s="346"/>
      <c r="H744" s="346"/>
      <c r="I744" s="26"/>
    </row>
    <row r="746" spans="1:10" ht="15" x14ac:dyDescent="0.25">
      <c r="A746" s="20" t="s">
        <v>47</v>
      </c>
      <c r="B746" s="544" t="s">
        <v>985</v>
      </c>
      <c r="C746" s="545"/>
      <c r="D746" s="545"/>
      <c r="E746" s="545"/>
      <c r="F746" s="545"/>
      <c r="G746" s="545"/>
      <c r="H746" s="545"/>
      <c r="I746" s="545"/>
      <c r="J746" s="546"/>
    </row>
    <row r="747" spans="1:10" x14ac:dyDescent="0.25">
      <c r="A747" s="23" t="s">
        <v>754</v>
      </c>
      <c r="B747" s="552" t="s">
        <v>60</v>
      </c>
      <c r="C747" s="550"/>
      <c r="D747" s="550"/>
      <c r="E747" s="550"/>
      <c r="F747" s="335" t="s">
        <v>59</v>
      </c>
    </row>
    <row r="748" spans="1:10" x14ac:dyDescent="0.25">
      <c r="A748" s="23"/>
      <c r="B748" s="552" t="s">
        <v>1160</v>
      </c>
      <c r="C748" s="550"/>
      <c r="D748" s="550"/>
      <c r="E748" s="550"/>
      <c r="F748" s="336">
        <v>55.77</v>
      </c>
    </row>
    <row r="749" spans="1:10" ht="15" x14ac:dyDescent="0.25">
      <c r="A749" s="23"/>
      <c r="D749" s="559" t="s">
        <v>61</v>
      </c>
      <c r="E749" s="558"/>
      <c r="F749" s="337">
        <f>SUM(F748)</f>
        <v>55.77</v>
      </c>
    </row>
    <row r="750" spans="1:10" ht="15" x14ac:dyDescent="0.25">
      <c r="A750" s="23"/>
      <c r="D750" s="349"/>
      <c r="E750" s="344"/>
      <c r="F750" s="337"/>
    </row>
    <row r="751" spans="1:10" x14ac:dyDescent="0.25">
      <c r="A751" s="23" t="s">
        <v>755</v>
      </c>
      <c r="B751" s="552" t="s">
        <v>163</v>
      </c>
      <c r="C751" s="552"/>
      <c r="D751" s="552"/>
      <c r="E751" s="552"/>
      <c r="F751" s="361" t="s">
        <v>162</v>
      </c>
      <c r="G751" s="346"/>
      <c r="H751" s="346"/>
      <c r="I751" s="26"/>
    </row>
    <row r="752" spans="1:10" x14ac:dyDescent="0.25">
      <c r="A752" s="23"/>
      <c r="B752" s="552" t="s">
        <v>1160</v>
      </c>
      <c r="C752" s="550"/>
      <c r="D752" s="550"/>
      <c r="E752" s="550"/>
      <c r="F752" s="26">
        <v>0.4</v>
      </c>
      <c r="G752" s="346"/>
      <c r="H752" s="346"/>
      <c r="I752" s="26"/>
    </row>
    <row r="753" spans="1:9" ht="15" x14ac:dyDescent="0.25">
      <c r="A753" s="23"/>
      <c r="B753" s="357"/>
      <c r="C753" s="357"/>
      <c r="D753" s="357"/>
      <c r="E753" s="344" t="s">
        <v>745</v>
      </c>
      <c r="F753" s="345">
        <v>0.4</v>
      </c>
      <c r="G753" s="346"/>
      <c r="H753" s="346"/>
      <c r="I753" s="26"/>
    </row>
    <row r="754" spans="1:9" x14ac:dyDescent="0.25">
      <c r="A754" s="23"/>
      <c r="B754" s="357"/>
      <c r="C754" s="357"/>
      <c r="D754" s="357"/>
      <c r="E754" s="357"/>
      <c r="F754" s="361"/>
      <c r="G754" s="346"/>
      <c r="H754" s="346"/>
      <c r="I754" s="26"/>
    </row>
    <row r="755" spans="1:9" x14ac:dyDescent="0.25">
      <c r="A755" s="23" t="s">
        <v>756</v>
      </c>
      <c r="B755" s="552" t="s">
        <v>164</v>
      </c>
      <c r="C755" s="552"/>
      <c r="D755" s="552"/>
      <c r="E755" s="552"/>
      <c r="F755" s="369" t="s">
        <v>1050</v>
      </c>
      <c r="G755" s="346"/>
      <c r="H755" s="346"/>
      <c r="I755" s="26"/>
    </row>
    <row r="756" spans="1:9" x14ac:dyDescent="0.25">
      <c r="A756" s="23"/>
      <c r="B756" s="552" t="s">
        <v>1164</v>
      </c>
      <c r="C756" s="552"/>
      <c r="D756" s="552"/>
      <c r="E756" s="552"/>
      <c r="F756" s="369">
        <v>124</v>
      </c>
      <c r="G756" s="346"/>
      <c r="H756" s="346"/>
      <c r="I756" s="26"/>
    </row>
    <row r="757" spans="1:9" ht="15" x14ac:dyDescent="0.25">
      <c r="A757" s="23"/>
      <c r="B757" s="357"/>
      <c r="C757" s="357"/>
      <c r="D757" s="357"/>
      <c r="E757" s="344" t="s">
        <v>1165</v>
      </c>
      <c r="F757" s="345">
        <f>SUM(F756)</f>
        <v>124</v>
      </c>
      <c r="G757" s="346"/>
      <c r="H757" s="346"/>
      <c r="I757" s="26"/>
    </row>
    <row r="758" spans="1:9" x14ac:dyDescent="0.25">
      <c r="A758" s="23"/>
      <c r="B758" s="357"/>
      <c r="C758" s="357"/>
      <c r="D758" s="357"/>
      <c r="E758" s="357"/>
      <c r="F758" s="369"/>
      <c r="G758" s="346"/>
      <c r="H758" s="346"/>
      <c r="I758" s="26"/>
    </row>
    <row r="759" spans="1:9" x14ac:dyDescent="0.25">
      <c r="A759" s="23" t="s">
        <v>757</v>
      </c>
      <c r="B759" s="552" t="s">
        <v>165</v>
      </c>
      <c r="C759" s="552"/>
      <c r="D759" s="552"/>
      <c r="E759" s="552"/>
      <c r="F759" s="369" t="s">
        <v>1050</v>
      </c>
      <c r="G759" s="346"/>
      <c r="H759" s="346"/>
      <c r="I759" s="26"/>
    </row>
    <row r="760" spans="1:9" x14ac:dyDescent="0.25">
      <c r="A760" s="23"/>
      <c r="B760" s="552" t="s">
        <v>1166</v>
      </c>
      <c r="C760" s="552"/>
      <c r="D760" s="552"/>
      <c r="E760" s="552"/>
      <c r="F760" s="369">
        <v>47</v>
      </c>
      <c r="G760" s="346"/>
      <c r="H760" s="346"/>
      <c r="I760" s="26"/>
    </row>
    <row r="761" spans="1:9" x14ac:dyDescent="0.25">
      <c r="A761" s="23"/>
      <c r="B761" s="552" t="s">
        <v>1167</v>
      </c>
      <c r="C761" s="552"/>
      <c r="D761" s="552"/>
      <c r="E761" s="552"/>
      <c r="F761" s="369">
        <v>118</v>
      </c>
      <c r="G761" s="346"/>
      <c r="H761" s="346"/>
      <c r="I761" s="26"/>
    </row>
    <row r="762" spans="1:9" ht="15" x14ac:dyDescent="0.25">
      <c r="A762" s="23"/>
      <c r="B762" s="357"/>
      <c r="C762" s="357"/>
      <c r="D762" s="357"/>
      <c r="E762" s="344" t="s">
        <v>1165</v>
      </c>
      <c r="F762" s="345">
        <f>SUM(F760:F761)</f>
        <v>165</v>
      </c>
      <c r="G762" s="346"/>
      <c r="H762" s="346"/>
      <c r="I762" s="26"/>
    </row>
    <row r="763" spans="1:9" x14ac:dyDescent="0.25">
      <c r="A763" s="23"/>
      <c r="B763" s="357"/>
      <c r="C763" s="357"/>
      <c r="D763" s="357"/>
      <c r="E763" s="357"/>
      <c r="F763" s="369"/>
      <c r="G763" s="346"/>
      <c r="H763" s="346"/>
      <c r="I763" s="26"/>
    </row>
    <row r="764" spans="1:9" x14ac:dyDescent="0.25">
      <c r="A764" s="23" t="s">
        <v>758</v>
      </c>
      <c r="B764" s="552" t="s">
        <v>166</v>
      </c>
      <c r="C764" s="552"/>
      <c r="D764" s="552"/>
      <c r="E764" s="552"/>
      <c r="F764" s="369" t="s">
        <v>1050</v>
      </c>
      <c r="G764" s="346"/>
      <c r="H764" s="346"/>
      <c r="I764" s="26"/>
    </row>
    <row r="765" spans="1:9" x14ac:dyDescent="0.25">
      <c r="A765" s="23"/>
      <c r="B765" s="552" t="s">
        <v>1168</v>
      </c>
      <c r="C765" s="552"/>
      <c r="D765" s="552"/>
      <c r="E765" s="552"/>
      <c r="F765" s="369">
        <v>24</v>
      </c>
      <c r="G765" s="346"/>
      <c r="H765" s="346"/>
      <c r="I765" s="26"/>
    </row>
    <row r="766" spans="1:9" ht="15" x14ac:dyDescent="0.25">
      <c r="A766" s="23"/>
      <c r="B766" s="357"/>
      <c r="C766" s="357"/>
      <c r="D766" s="357"/>
      <c r="E766" s="344" t="s">
        <v>1165</v>
      </c>
      <c r="F766" s="345">
        <f>SUM(F765)</f>
        <v>24</v>
      </c>
      <c r="G766" s="346"/>
      <c r="H766" s="346"/>
      <c r="I766" s="26"/>
    </row>
    <row r="767" spans="1:9" ht="15" x14ac:dyDescent="0.25">
      <c r="A767" s="23"/>
      <c r="B767" s="357"/>
      <c r="C767" s="357"/>
      <c r="D767" s="357"/>
      <c r="E767" s="344"/>
      <c r="F767" s="345"/>
      <c r="G767" s="346"/>
      <c r="H767" s="346"/>
      <c r="I767" s="26"/>
    </row>
    <row r="768" spans="1:9" x14ac:dyDescent="0.25">
      <c r="A768" s="23" t="s">
        <v>759</v>
      </c>
      <c r="B768" s="552" t="s">
        <v>167</v>
      </c>
      <c r="C768" s="552"/>
      <c r="D768" s="552"/>
      <c r="E768" s="552"/>
      <c r="F768" s="369" t="s">
        <v>59</v>
      </c>
      <c r="G768" s="346"/>
      <c r="H768" s="346"/>
      <c r="I768" s="26"/>
    </row>
    <row r="769" spans="1:11" ht="15" x14ac:dyDescent="0.25">
      <c r="A769" s="23"/>
      <c r="B769" s="552" t="s">
        <v>1160</v>
      </c>
      <c r="C769" s="552"/>
      <c r="D769" s="552"/>
      <c r="E769" s="552"/>
      <c r="F769" s="351">
        <v>37.79</v>
      </c>
      <c r="G769" s="346"/>
      <c r="H769" s="346"/>
      <c r="I769" s="26"/>
    </row>
    <row r="770" spans="1:11" x14ac:dyDescent="0.25">
      <c r="A770" s="23"/>
      <c r="B770" s="357"/>
      <c r="C770" s="357"/>
      <c r="D770" s="357"/>
      <c r="E770" s="357"/>
      <c r="F770" s="369"/>
      <c r="G770" s="346"/>
      <c r="H770" s="346"/>
      <c r="I770" s="26"/>
    </row>
    <row r="771" spans="1:11" x14ac:dyDescent="0.25">
      <c r="A771" s="23" t="s">
        <v>1049</v>
      </c>
      <c r="B771" s="552" t="s">
        <v>1048</v>
      </c>
      <c r="C771" s="552"/>
      <c r="D771" s="552"/>
      <c r="E771" s="552"/>
      <c r="F771" s="369" t="s">
        <v>162</v>
      </c>
      <c r="G771" s="346"/>
      <c r="H771" s="346"/>
      <c r="I771" s="26"/>
    </row>
    <row r="772" spans="1:11" ht="15" x14ac:dyDescent="0.25">
      <c r="A772" s="23"/>
      <c r="B772" s="552" t="s">
        <v>1160</v>
      </c>
      <c r="C772" s="552"/>
      <c r="D772" s="552"/>
      <c r="E772" s="552"/>
      <c r="F772" s="351">
        <v>2.99</v>
      </c>
      <c r="G772" s="346"/>
      <c r="H772" s="346"/>
      <c r="I772" s="26"/>
    </row>
    <row r="773" spans="1:11" ht="15" x14ac:dyDescent="0.25">
      <c r="A773" s="23"/>
      <c r="B773" s="357"/>
      <c r="C773" s="357"/>
      <c r="D773" s="357"/>
      <c r="E773" s="357"/>
      <c r="F773" s="351"/>
      <c r="G773" s="346"/>
      <c r="H773" s="346"/>
      <c r="I773" s="26"/>
    </row>
    <row r="774" spans="1:11" ht="13.5" customHeight="1" x14ac:dyDescent="0.25">
      <c r="A774" s="23" t="s">
        <v>1049</v>
      </c>
      <c r="B774" s="552" t="s">
        <v>748</v>
      </c>
      <c r="C774" s="550"/>
      <c r="D774" s="550"/>
      <c r="E774" s="550"/>
      <c r="F774" s="335" t="s">
        <v>68</v>
      </c>
      <c r="G774" s="27"/>
    </row>
    <row r="775" spans="1:11" s="1" customFormat="1" ht="15" customHeight="1" x14ac:dyDescent="0.25">
      <c r="A775" s="23"/>
      <c r="B775" s="552" t="s">
        <v>1160</v>
      </c>
      <c r="C775" s="552"/>
      <c r="D775" s="552"/>
      <c r="E775" s="552"/>
      <c r="F775" s="350">
        <v>37.79</v>
      </c>
      <c r="G775" s="343"/>
      <c r="H775" s="335"/>
      <c r="I775" s="335"/>
      <c r="J775" s="22"/>
      <c r="K775" s="3"/>
    </row>
    <row r="776" spans="1:11" ht="15" x14ac:dyDescent="0.25">
      <c r="E776" s="344" t="s">
        <v>140</v>
      </c>
      <c r="F776" s="351">
        <f>SUM(F775:F775)</f>
        <v>37.79</v>
      </c>
      <c r="G776" s="346"/>
      <c r="H776" s="346"/>
      <c r="I776" s="26"/>
    </row>
    <row r="778" spans="1:11" ht="15" x14ac:dyDescent="0.25">
      <c r="A778" s="20" t="s">
        <v>48</v>
      </c>
      <c r="B778" s="544" t="s">
        <v>41</v>
      </c>
      <c r="C778" s="545"/>
      <c r="D778" s="545"/>
      <c r="E778" s="545"/>
      <c r="F778" s="545"/>
      <c r="G778" s="545"/>
      <c r="H778" s="545"/>
      <c r="I778" s="545"/>
      <c r="J778" s="546"/>
    </row>
    <row r="779" spans="1:11" x14ac:dyDescent="0.25">
      <c r="A779" s="221" t="s">
        <v>750</v>
      </c>
      <c r="B779" s="552" t="s">
        <v>165</v>
      </c>
      <c r="C779" s="552"/>
      <c r="D779" s="552"/>
      <c r="E779" s="552"/>
      <c r="F779" s="369" t="s">
        <v>1050</v>
      </c>
      <c r="G779" s="346"/>
      <c r="H779" s="346"/>
      <c r="I779" s="26"/>
    </row>
    <row r="780" spans="1:11" x14ac:dyDescent="0.25">
      <c r="B780" s="552" t="s">
        <v>1167</v>
      </c>
      <c r="C780" s="552"/>
      <c r="D780" s="552"/>
      <c r="E780" s="552"/>
      <c r="F780" s="369">
        <v>67</v>
      </c>
      <c r="G780" s="346"/>
      <c r="H780" s="346"/>
      <c r="I780" s="26"/>
    </row>
    <row r="781" spans="1:11" ht="15" x14ac:dyDescent="0.25">
      <c r="B781" s="357"/>
      <c r="C781" s="357"/>
      <c r="D781" s="357"/>
      <c r="E781" s="344" t="s">
        <v>1165</v>
      </c>
      <c r="F781" s="345">
        <f>SUM(F779:F780)</f>
        <v>67</v>
      </c>
      <c r="G781" s="346"/>
      <c r="H781" s="346"/>
      <c r="I781" s="26"/>
    </row>
    <row r="782" spans="1:11" ht="15" x14ac:dyDescent="0.25">
      <c r="B782" s="357"/>
      <c r="C782" s="357"/>
      <c r="D782" s="357"/>
      <c r="E782" s="344"/>
      <c r="F782" s="345"/>
      <c r="G782" s="346"/>
      <c r="H782" s="346"/>
      <c r="I782" s="26"/>
    </row>
    <row r="783" spans="1:11" x14ac:dyDescent="0.25">
      <c r="A783" s="221" t="s">
        <v>751</v>
      </c>
      <c r="B783" s="552" t="s">
        <v>166</v>
      </c>
      <c r="C783" s="552"/>
      <c r="D783" s="552"/>
      <c r="E783" s="552"/>
      <c r="F783" s="369" t="s">
        <v>1050</v>
      </c>
      <c r="G783" s="346"/>
      <c r="H783" s="346"/>
      <c r="I783" s="26"/>
    </row>
    <row r="784" spans="1:11" x14ac:dyDescent="0.25">
      <c r="B784" s="552" t="s">
        <v>1168</v>
      </c>
      <c r="C784" s="552"/>
      <c r="D784" s="552"/>
      <c r="E784" s="552"/>
      <c r="F784" s="369">
        <v>20</v>
      </c>
      <c r="G784" s="346"/>
      <c r="H784" s="346"/>
      <c r="I784" s="26"/>
    </row>
    <row r="785" spans="1:10" ht="15" x14ac:dyDescent="0.25">
      <c r="B785" s="357"/>
      <c r="C785" s="357"/>
      <c r="D785" s="357"/>
      <c r="E785" s="344" t="s">
        <v>1165</v>
      </c>
      <c r="F785" s="345">
        <f>SUM(F784)</f>
        <v>20</v>
      </c>
      <c r="G785" s="346"/>
      <c r="H785" s="346"/>
      <c r="I785" s="26"/>
    </row>
    <row r="786" spans="1:10" x14ac:dyDescent="0.25">
      <c r="B786" s="357"/>
      <c r="C786" s="357"/>
      <c r="D786" s="357"/>
      <c r="E786" s="357"/>
      <c r="F786" s="369"/>
      <c r="G786" s="346"/>
      <c r="H786" s="346"/>
      <c r="I786" s="26"/>
    </row>
    <row r="787" spans="1:10" x14ac:dyDescent="0.25">
      <c r="A787" s="221" t="s">
        <v>752</v>
      </c>
      <c r="B787" s="552" t="s">
        <v>167</v>
      </c>
      <c r="C787" s="552"/>
      <c r="D787" s="552"/>
      <c r="E787" s="552"/>
      <c r="F787" s="369" t="s">
        <v>59</v>
      </c>
      <c r="G787" s="346"/>
      <c r="H787" s="346"/>
      <c r="I787" s="26"/>
    </row>
    <row r="788" spans="1:10" ht="15" x14ac:dyDescent="0.25">
      <c r="B788" s="552" t="s">
        <v>1160</v>
      </c>
      <c r="C788" s="552"/>
      <c r="D788" s="552"/>
      <c r="E788" s="552"/>
      <c r="F788" s="351">
        <v>41.11</v>
      </c>
      <c r="G788" s="346"/>
      <c r="H788" s="346"/>
      <c r="I788" s="26"/>
    </row>
    <row r="789" spans="1:10" x14ac:dyDescent="0.25">
      <c r="B789" s="357"/>
      <c r="C789" s="357"/>
      <c r="D789" s="357"/>
      <c r="E789" s="357"/>
      <c r="F789" s="369"/>
      <c r="G789" s="346"/>
      <c r="H789" s="346"/>
      <c r="I789" s="26"/>
    </row>
    <row r="790" spans="1:10" x14ac:dyDescent="0.25">
      <c r="A790" s="221" t="s">
        <v>753</v>
      </c>
      <c r="B790" s="552" t="s">
        <v>1048</v>
      </c>
      <c r="C790" s="552"/>
      <c r="D790" s="552"/>
      <c r="E790" s="552"/>
      <c r="F790" s="369" t="s">
        <v>162</v>
      </c>
      <c r="G790" s="346"/>
      <c r="H790" s="346"/>
      <c r="I790" s="26"/>
    </row>
    <row r="791" spans="1:10" ht="15" x14ac:dyDescent="0.25">
      <c r="B791" s="552" t="s">
        <v>1160</v>
      </c>
      <c r="C791" s="552"/>
      <c r="D791" s="552"/>
      <c r="E791" s="552"/>
      <c r="F791" s="351">
        <v>2.1800000000000002</v>
      </c>
      <c r="G791" s="346"/>
      <c r="H791" s="346"/>
      <c r="I791" s="26"/>
    </row>
    <row r="793" spans="1:10" ht="15" x14ac:dyDescent="0.25">
      <c r="A793" s="20" t="s">
        <v>49</v>
      </c>
      <c r="B793" s="544" t="s">
        <v>1036</v>
      </c>
      <c r="C793" s="545"/>
      <c r="D793" s="545"/>
      <c r="E793" s="545"/>
      <c r="F793" s="545"/>
      <c r="G793" s="545"/>
      <c r="H793" s="545"/>
      <c r="I793" s="545"/>
      <c r="J793" s="546"/>
    </row>
    <row r="794" spans="1:10" x14ac:dyDescent="0.25">
      <c r="A794" s="221" t="s">
        <v>749</v>
      </c>
      <c r="B794" s="550" t="s">
        <v>1268</v>
      </c>
      <c r="C794" s="550"/>
      <c r="D794" s="550"/>
      <c r="E794" s="550"/>
      <c r="F794" s="335" t="s">
        <v>63</v>
      </c>
      <c r="G794" s="335" t="s">
        <v>67</v>
      </c>
      <c r="H794" s="335" t="s">
        <v>59</v>
      </c>
    </row>
    <row r="795" spans="1:10" x14ac:dyDescent="0.25">
      <c r="B795" s="552" t="s">
        <v>72</v>
      </c>
      <c r="C795" s="550"/>
      <c r="D795" s="550"/>
      <c r="E795" s="550"/>
      <c r="F795" s="26">
        <v>8.2799999999999994</v>
      </c>
      <c r="G795" s="26">
        <v>0.3</v>
      </c>
      <c r="H795" s="26">
        <f t="shared" ref="H795:H800" si="20">F795*G795</f>
        <v>2.4839999999999995</v>
      </c>
    </row>
    <row r="796" spans="1:10" x14ac:dyDescent="0.25">
      <c r="B796" s="552" t="s">
        <v>73</v>
      </c>
      <c r="C796" s="550"/>
      <c r="D796" s="550"/>
      <c r="E796" s="550"/>
      <c r="F796" s="26">
        <v>2.85</v>
      </c>
      <c r="G796" s="26">
        <v>1.5</v>
      </c>
      <c r="H796" s="26">
        <f t="shared" si="20"/>
        <v>4.2750000000000004</v>
      </c>
    </row>
    <row r="797" spans="1:10" x14ac:dyDescent="0.25">
      <c r="B797" s="552" t="s">
        <v>74</v>
      </c>
      <c r="C797" s="550"/>
      <c r="D797" s="550"/>
      <c r="E797" s="550"/>
      <c r="F797" s="26">
        <v>8.2799999999999994</v>
      </c>
      <c r="G797" s="26">
        <v>0.3</v>
      </c>
      <c r="H797" s="26">
        <f t="shared" si="20"/>
        <v>2.4839999999999995</v>
      </c>
    </row>
    <row r="798" spans="1:10" x14ac:dyDescent="0.25">
      <c r="B798" s="552" t="s">
        <v>75</v>
      </c>
      <c r="C798" s="550"/>
      <c r="D798" s="550"/>
      <c r="E798" s="550"/>
      <c r="F798" s="26">
        <v>2.85</v>
      </c>
      <c r="G798" s="26">
        <v>1.5</v>
      </c>
      <c r="H798" s="26">
        <f t="shared" si="20"/>
        <v>4.2750000000000004</v>
      </c>
    </row>
    <row r="799" spans="1:10" x14ac:dyDescent="0.25">
      <c r="B799" s="552" t="s">
        <v>76</v>
      </c>
      <c r="C799" s="550"/>
      <c r="D799" s="550"/>
      <c r="E799" s="550"/>
      <c r="F799" s="26">
        <v>4</v>
      </c>
      <c r="G799" s="26">
        <v>0.3</v>
      </c>
      <c r="H799" s="26">
        <f t="shared" si="20"/>
        <v>1.2</v>
      </c>
    </row>
    <row r="800" spans="1:10" ht="15" customHeight="1" x14ac:dyDescent="0.25">
      <c r="B800" s="552" t="s">
        <v>77</v>
      </c>
      <c r="C800" s="550"/>
      <c r="D800" s="550"/>
      <c r="E800" s="550"/>
      <c r="F800" s="26">
        <v>4</v>
      </c>
      <c r="G800" s="26">
        <v>1.5</v>
      </c>
      <c r="H800" s="26">
        <f t="shared" si="20"/>
        <v>6</v>
      </c>
    </row>
    <row r="801" spans="1:10" ht="15" customHeight="1" x14ac:dyDescent="0.25">
      <c r="B801" s="357"/>
      <c r="C801" s="339"/>
      <c r="D801" s="339"/>
      <c r="E801" s="339"/>
      <c r="F801" s="558" t="s">
        <v>1169</v>
      </c>
      <c r="G801" s="558"/>
      <c r="H801" s="27">
        <f>SUM(H795:H800)</f>
        <v>20.718</v>
      </c>
    </row>
    <row r="802" spans="1:10" ht="15" customHeight="1" x14ac:dyDescent="0.25">
      <c r="B802" s="357"/>
      <c r="C802" s="339"/>
      <c r="D802" s="339"/>
      <c r="E802" s="339"/>
      <c r="F802" s="26"/>
      <c r="G802" s="26"/>
      <c r="H802" s="26"/>
    </row>
    <row r="803" spans="1:10" ht="15" customHeight="1" x14ac:dyDescent="0.25">
      <c r="A803" s="20" t="s">
        <v>50</v>
      </c>
      <c r="B803" s="544" t="s">
        <v>141</v>
      </c>
      <c r="C803" s="545"/>
      <c r="D803" s="545"/>
      <c r="E803" s="545"/>
      <c r="F803" s="545"/>
      <c r="G803" s="545"/>
      <c r="H803" s="545"/>
      <c r="I803" s="545"/>
      <c r="J803" s="546"/>
    </row>
    <row r="804" spans="1:10" x14ac:dyDescent="0.25">
      <c r="A804" s="23" t="s">
        <v>1037</v>
      </c>
      <c r="B804" s="556" t="s">
        <v>146</v>
      </c>
      <c r="C804" s="547"/>
      <c r="D804" s="547"/>
      <c r="E804" s="547"/>
      <c r="F804" s="335" t="s">
        <v>59</v>
      </c>
      <c r="G804" s="335" t="s">
        <v>142</v>
      </c>
      <c r="H804" s="1" t="s">
        <v>1170</v>
      </c>
      <c r="I804" s="335"/>
      <c r="J804" s="334"/>
    </row>
    <row r="805" spans="1:10" ht="15" x14ac:dyDescent="0.25">
      <c r="A805" s="23"/>
      <c r="B805" s="556" t="s">
        <v>1171</v>
      </c>
      <c r="C805" s="556"/>
      <c r="D805" s="556"/>
      <c r="E805" s="556"/>
      <c r="F805" s="25">
        <f>H801</f>
        <v>20.718</v>
      </c>
      <c r="G805" s="25">
        <v>2</v>
      </c>
      <c r="H805" s="269">
        <f>G805*F805</f>
        <v>41.436</v>
      </c>
      <c r="I805" s="335"/>
      <c r="J805" s="334"/>
    </row>
    <row r="806" spans="1:10" ht="15" customHeight="1" x14ac:dyDescent="0.25">
      <c r="B806" s="357"/>
      <c r="C806" s="339"/>
      <c r="D806" s="339"/>
      <c r="E806" s="339"/>
      <c r="F806" s="26"/>
      <c r="G806" s="26"/>
      <c r="H806" s="26"/>
    </row>
    <row r="807" spans="1:10" ht="15" customHeight="1" x14ac:dyDescent="0.25">
      <c r="A807" s="23" t="s">
        <v>1038</v>
      </c>
      <c r="B807" s="556" t="s">
        <v>1269</v>
      </c>
      <c r="C807" s="547"/>
      <c r="D807" s="547"/>
      <c r="E807" s="547"/>
      <c r="F807" s="335" t="s">
        <v>59</v>
      </c>
      <c r="G807" s="26"/>
      <c r="H807" s="26"/>
    </row>
    <row r="808" spans="1:10" ht="15" customHeight="1" x14ac:dyDescent="0.25">
      <c r="B808" s="552" t="s">
        <v>1172</v>
      </c>
      <c r="C808" s="552"/>
      <c r="D808" s="552"/>
      <c r="E808" s="552"/>
      <c r="F808" s="27">
        <f>H805</f>
        <v>41.436</v>
      </c>
      <c r="G808" s="26"/>
      <c r="H808" s="26"/>
    </row>
    <row r="809" spans="1:10" ht="15" customHeight="1" x14ac:dyDescent="0.25">
      <c r="B809" s="357"/>
      <c r="C809" s="339"/>
      <c r="D809" s="339"/>
      <c r="E809" s="339"/>
      <c r="F809" s="26"/>
      <c r="G809" s="26"/>
      <c r="H809" s="26"/>
    </row>
    <row r="810" spans="1:10" ht="15" customHeight="1" x14ac:dyDescent="0.25">
      <c r="A810" s="20" t="s">
        <v>1148</v>
      </c>
      <c r="B810" s="544" t="s">
        <v>157</v>
      </c>
      <c r="C810" s="545"/>
      <c r="D810" s="545"/>
      <c r="E810" s="545"/>
      <c r="F810" s="545"/>
      <c r="G810" s="545"/>
      <c r="H810" s="545"/>
      <c r="I810" s="545"/>
      <c r="J810" s="546"/>
    </row>
    <row r="811" spans="1:10" x14ac:dyDescent="0.25">
      <c r="A811" s="23" t="s">
        <v>1149</v>
      </c>
      <c r="B811" s="556" t="s">
        <v>1258</v>
      </c>
      <c r="C811" s="547"/>
      <c r="D811" s="547"/>
      <c r="E811" s="547"/>
      <c r="F811" s="335" t="s">
        <v>59</v>
      </c>
      <c r="G811" s="335"/>
      <c r="H811" s="1"/>
      <c r="I811" s="335"/>
      <c r="J811" s="334"/>
    </row>
    <row r="812" spans="1:10" ht="15" x14ac:dyDescent="0.25">
      <c r="A812" s="23"/>
      <c r="B812" s="556" t="s">
        <v>1187</v>
      </c>
      <c r="C812" s="556"/>
      <c r="D812" s="556"/>
      <c r="E812" s="556"/>
      <c r="F812" s="270">
        <f>F808</f>
        <v>41.436</v>
      </c>
      <c r="G812" s="25"/>
      <c r="H812" s="269"/>
      <c r="I812" s="335"/>
      <c r="J812" s="334"/>
    </row>
    <row r="813" spans="1:10" ht="15" customHeight="1" x14ac:dyDescent="0.25">
      <c r="B813" s="357"/>
      <c r="C813" s="339"/>
      <c r="D813" s="339"/>
      <c r="E813" s="339"/>
      <c r="F813" s="26"/>
      <c r="G813" s="26"/>
      <c r="H813" s="26"/>
    </row>
    <row r="814" spans="1:10" ht="15" x14ac:dyDescent="0.25">
      <c r="A814" s="20" t="s">
        <v>1155</v>
      </c>
      <c r="B814" s="544" t="s">
        <v>135</v>
      </c>
      <c r="C814" s="545"/>
      <c r="D814" s="545"/>
      <c r="E814" s="545"/>
      <c r="F814" s="545"/>
      <c r="G814" s="545"/>
      <c r="H814" s="545"/>
      <c r="I814" s="545"/>
      <c r="J814" s="546"/>
    </row>
    <row r="815" spans="1:10" ht="42.75" customHeight="1" x14ac:dyDescent="0.25">
      <c r="A815" s="221" t="s">
        <v>1156</v>
      </c>
      <c r="B815" s="556" t="s">
        <v>281</v>
      </c>
      <c r="C815" s="556"/>
      <c r="D815" s="556"/>
      <c r="E815" s="556"/>
      <c r="F815" s="343" t="s">
        <v>283</v>
      </c>
    </row>
    <row r="816" spans="1:10" ht="15" customHeight="1" x14ac:dyDescent="0.25">
      <c r="B816" s="557" t="s">
        <v>282</v>
      </c>
      <c r="C816" s="557"/>
      <c r="D816" s="557"/>
      <c r="E816" s="557"/>
      <c r="F816" s="338">
        <v>4</v>
      </c>
    </row>
    <row r="817" spans="1:10" ht="15" x14ac:dyDescent="0.25">
      <c r="B817" s="359"/>
      <c r="C817" s="359"/>
      <c r="D817" s="359"/>
      <c r="E817" s="359"/>
      <c r="F817" s="338"/>
    </row>
    <row r="818" spans="1:10" ht="15" customHeight="1" x14ac:dyDescent="0.25">
      <c r="A818" s="221" t="s">
        <v>1204</v>
      </c>
      <c r="B818" s="556" t="s">
        <v>286</v>
      </c>
      <c r="C818" s="556"/>
      <c r="D818" s="556"/>
      <c r="E818" s="556"/>
      <c r="F818" s="338"/>
    </row>
    <row r="819" spans="1:10" ht="42.75" x14ac:dyDescent="0.25">
      <c r="B819" s="557" t="s">
        <v>280</v>
      </c>
      <c r="C819" s="557"/>
      <c r="D819" s="557"/>
      <c r="E819" s="557"/>
      <c r="F819" s="343" t="s">
        <v>1188</v>
      </c>
    </row>
    <row r="820" spans="1:10" ht="14.25" customHeight="1" x14ac:dyDescent="0.25">
      <c r="B820" s="557" t="s">
        <v>250</v>
      </c>
      <c r="C820" s="557"/>
      <c r="D820" s="557"/>
      <c r="E820" s="557"/>
      <c r="F820" s="26">
        <v>37.01</v>
      </c>
    </row>
    <row r="821" spans="1:10" ht="14.25" customHeight="1" x14ac:dyDescent="0.25">
      <c r="B821" s="557" t="s">
        <v>251</v>
      </c>
      <c r="C821" s="557"/>
      <c r="D821" s="557"/>
      <c r="E821" s="557"/>
      <c r="F821" s="342">
        <v>37.6</v>
      </c>
    </row>
    <row r="822" spans="1:10" ht="15" x14ac:dyDescent="0.25">
      <c r="B822" s="1"/>
      <c r="E822" s="349" t="s">
        <v>140</v>
      </c>
      <c r="F822" s="338">
        <f>SUM(F820:F821)</f>
        <v>74.61</v>
      </c>
    </row>
    <row r="823" spans="1:10" ht="15" x14ac:dyDescent="0.25">
      <c r="B823" s="1"/>
      <c r="E823" s="349"/>
      <c r="F823" s="338"/>
    </row>
    <row r="824" spans="1:10" ht="15" x14ac:dyDescent="0.25">
      <c r="A824" s="20" t="s">
        <v>1205</v>
      </c>
      <c r="B824" s="544" t="s">
        <v>159</v>
      </c>
      <c r="C824" s="545"/>
      <c r="D824" s="545"/>
      <c r="E824" s="545"/>
      <c r="F824" s="545"/>
      <c r="G824" s="545"/>
      <c r="H824" s="545"/>
      <c r="I824" s="545"/>
      <c r="J824" s="546"/>
    </row>
    <row r="825" spans="1:10" x14ac:dyDescent="0.25">
      <c r="A825" s="221" t="s">
        <v>1206</v>
      </c>
      <c r="B825" s="550" t="s">
        <v>1173</v>
      </c>
      <c r="C825" s="550"/>
      <c r="D825" s="550"/>
      <c r="E825" s="550"/>
      <c r="F825" s="26" t="s">
        <v>59</v>
      </c>
    </row>
    <row r="826" spans="1:10" ht="31.5" customHeight="1" x14ac:dyDescent="0.25">
      <c r="B826" s="547" t="s">
        <v>449</v>
      </c>
      <c r="C826" s="547"/>
      <c r="D826" s="547"/>
      <c r="E826" s="547"/>
      <c r="F826" s="27">
        <v>55.77</v>
      </c>
    </row>
    <row r="827" spans="1:10" ht="15" x14ac:dyDescent="0.25">
      <c r="B827" s="1"/>
      <c r="E827" s="349"/>
      <c r="F827" s="338"/>
    </row>
    <row r="828" spans="1:10" ht="19.5" customHeight="1" x14ac:dyDescent="0.25">
      <c r="A828" s="2" t="s">
        <v>51</v>
      </c>
      <c r="B828" s="553" t="s">
        <v>1047</v>
      </c>
      <c r="C828" s="554"/>
      <c r="D828" s="554"/>
      <c r="E828" s="554"/>
      <c r="F828" s="554"/>
      <c r="G828" s="554"/>
      <c r="H828" s="554"/>
      <c r="I828" s="554"/>
      <c r="J828" s="555"/>
    </row>
    <row r="829" spans="1:10" ht="15" x14ac:dyDescent="0.25">
      <c r="A829" s="20" t="s">
        <v>52</v>
      </c>
      <c r="B829" s="544" t="s">
        <v>30</v>
      </c>
      <c r="C829" s="545"/>
      <c r="D829" s="545"/>
      <c r="E829" s="545"/>
      <c r="F829" s="545"/>
      <c r="G829" s="545"/>
      <c r="H829" s="545"/>
      <c r="I829" s="545"/>
      <c r="J829" s="546"/>
    </row>
    <row r="830" spans="1:10" ht="15" x14ac:dyDescent="0.25">
      <c r="A830" s="368" t="s">
        <v>986</v>
      </c>
      <c r="B830" s="552" t="s">
        <v>161</v>
      </c>
      <c r="C830" s="552"/>
      <c r="D830" s="552"/>
      <c r="E830" s="552"/>
      <c r="F830" s="361" t="s">
        <v>162</v>
      </c>
      <c r="G830" s="26"/>
      <c r="H830" s="26"/>
      <c r="I830" s="26"/>
    </row>
    <row r="831" spans="1:10" ht="15" x14ac:dyDescent="0.25">
      <c r="A831" s="368"/>
      <c r="B831" s="357"/>
      <c r="C831" s="357"/>
      <c r="D831" s="357"/>
      <c r="E831" s="344" t="s">
        <v>745</v>
      </c>
      <c r="F831" s="345">
        <v>220.17</v>
      </c>
      <c r="G831" s="26"/>
      <c r="H831" s="26"/>
      <c r="I831" s="26"/>
    </row>
    <row r="832" spans="1:10" ht="15" x14ac:dyDescent="0.25">
      <c r="A832" s="368"/>
      <c r="B832" s="357"/>
      <c r="C832" s="357"/>
      <c r="D832" s="357"/>
      <c r="E832" s="344"/>
      <c r="F832" s="345"/>
      <c r="G832" s="26"/>
      <c r="H832" s="26"/>
      <c r="I832" s="26"/>
    </row>
    <row r="833" spans="1:10" ht="15" x14ac:dyDescent="0.25">
      <c r="A833" s="368" t="s">
        <v>987</v>
      </c>
      <c r="B833" s="552" t="s">
        <v>1265</v>
      </c>
      <c r="C833" s="552"/>
      <c r="D833" s="552"/>
      <c r="E833" s="552"/>
      <c r="F833" s="361" t="s">
        <v>162</v>
      </c>
      <c r="G833" s="26"/>
      <c r="H833" s="26"/>
      <c r="I833" s="26"/>
    </row>
    <row r="834" spans="1:10" ht="15" x14ac:dyDescent="0.25">
      <c r="A834" s="368"/>
      <c r="B834" s="357"/>
      <c r="C834" s="357"/>
      <c r="D834" s="357"/>
      <c r="E834" s="344" t="s">
        <v>745</v>
      </c>
      <c r="F834" s="345">
        <v>78.290000000000006</v>
      </c>
    </row>
    <row r="835" spans="1:10" ht="15" x14ac:dyDescent="0.25">
      <c r="A835" s="368"/>
      <c r="B835" s="357"/>
      <c r="C835" s="357"/>
      <c r="D835" s="357"/>
      <c r="E835" s="344"/>
      <c r="F835" s="345"/>
    </row>
    <row r="836" spans="1:10" ht="15" x14ac:dyDescent="0.25">
      <c r="A836" s="20" t="s">
        <v>53</v>
      </c>
      <c r="B836" s="544" t="s">
        <v>985</v>
      </c>
      <c r="C836" s="545"/>
      <c r="D836" s="545"/>
      <c r="E836" s="545"/>
      <c r="F836" s="545"/>
      <c r="G836" s="545"/>
      <c r="H836" s="545"/>
      <c r="I836" s="545"/>
      <c r="J836" s="546"/>
    </row>
    <row r="837" spans="1:10" x14ac:dyDescent="0.25">
      <c r="A837" s="23" t="s">
        <v>988</v>
      </c>
      <c r="B837" s="552" t="s">
        <v>163</v>
      </c>
      <c r="C837" s="552"/>
      <c r="D837" s="552"/>
      <c r="E837" s="552"/>
      <c r="F837" s="361" t="s">
        <v>162</v>
      </c>
      <c r="G837" s="346"/>
      <c r="H837" s="346"/>
      <c r="I837" s="26"/>
    </row>
    <row r="838" spans="1:10" x14ac:dyDescent="0.25">
      <c r="A838" s="23"/>
      <c r="B838" s="552" t="s">
        <v>1160</v>
      </c>
      <c r="C838" s="550"/>
      <c r="D838" s="550"/>
      <c r="E838" s="550"/>
      <c r="F838" s="26">
        <v>4.3</v>
      </c>
      <c r="G838" s="346"/>
      <c r="H838" s="346"/>
      <c r="I838" s="26"/>
    </row>
    <row r="839" spans="1:10" ht="15" x14ac:dyDescent="0.25">
      <c r="A839" s="23"/>
      <c r="B839" s="357"/>
      <c r="C839" s="357"/>
      <c r="D839" s="357"/>
      <c r="E839" s="344" t="s">
        <v>745</v>
      </c>
      <c r="F839" s="345">
        <v>4.3</v>
      </c>
      <c r="G839" s="346"/>
      <c r="H839" s="346"/>
      <c r="I839" s="26"/>
    </row>
    <row r="840" spans="1:10" x14ac:dyDescent="0.25">
      <c r="A840" s="23"/>
      <c r="B840" s="357"/>
      <c r="C840" s="357"/>
      <c r="D840" s="357"/>
      <c r="E840" s="357"/>
      <c r="F840" s="361"/>
      <c r="G840" s="346"/>
      <c r="H840" s="346"/>
      <c r="I840" s="26"/>
    </row>
    <row r="841" spans="1:10" x14ac:dyDescent="0.25">
      <c r="A841" s="23" t="s">
        <v>989</v>
      </c>
      <c r="B841" s="552" t="s">
        <v>165</v>
      </c>
      <c r="C841" s="552"/>
      <c r="D841" s="552"/>
      <c r="E841" s="552"/>
      <c r="F841" s="369" t="s">
        <v>1050</v>
      </c>
      <c r="G841" s="346"/>
      <c r="H841" s="346"/>
      <c r="I841" s="26"/>
    </row>
    <row r="842" spans="1:10" x14ac:dyDescent="0.25">
      <c r="A842" s="23"/>
      <c r="B842" s="552" t="s">
        <v>1166</v>
      </c>
      <c r="C842" s="552"/>
      <c r="D842" s="552"/>
      <c r="E842" s="552"/>
      <c r="F842" s="369">
        <v>706</v>
      </c>
      <c r="G842" s="346"/>
      <c r="H842" s="346"/>
      <c r="I842" s="26"/>
    </row>
    <row r="843" spans="1:10" x14ac:dyDescent="0.25">
      <c r="A843" s="23"/>
      <c r="B843" s="552" t="s">
        <v>1174</v>
      </c>
      <c r="C843" s="552"/>
      <c r="D843" s="552"/>
      <c r="E843" s="552"/>
      <c r="F843" s="369">
        <v>360</v>
      </c>
      <c r="G843" s="346"/>
      <c r="H843" s="346"/>
      <c r="I843" s="26"/>
    </row>
    <row r="844" spans="1:10" x14ac:dyDescent="0.25">
      <c r="A844" s="23"/>
      <c r="B844" s="552" t="s">
        <v>1167</v>
      </c>
      <c r="C844" s="552"/>
      <c r="D844" s="552"/>
      <c r="E844" s="552"/>
      <c r="F844" s="369">
        <v>1253</v>
      </c>
      <c r="G844" s="346"/>
      <c r="H844" s="346"/>
      <c r="I844" s="26"/>
    </row>
    <row r="845" spans="1:10" ht="15" x14ac:dyDescent="0.25">
      <c r="A845" s="23"/>
      <c r="B845" s="357"/>
      <c r="C845" s="357"/>
      <c r="D845" s="357"/>
      <c r="E845" s="344" t="s">
        <v>1165</v>
      </c>
      <c r="F845" s="351">
        <f>SUM(F842:F844)</f>
        <v>2319</v>
      </c>
      <c r="G845" s="346"/>
      <c r="H845" s="346"/>
      <c r="I845" s="26"/>
    </row>
    <row r="846" spans="1:10" x14ac:dyDescent="0.25">
      <c r="A846" s="23"/>
      <c r="B846" s="357"/>
      <c r="C846" s="357"/>
      <c r="D846" s="357"/>
      <c r="E846" s="357"/>
      <c r="F846" s="369"/>
      <c r="G846" s="346"/>
      <c r="H846" s="346"/>
      <c r="I846" s="26"/>
    </row>
    <row r="847" spans="1:10" x14ac:dyDescent="0.25">
      <c r="A847" s="23" t="s">
        <v>990</v>
      </c>
      <c r="B847" s="552" t="s">
        <v>167</v>
      </c>
      <c r="C847" s="552"/>
      <c r="D847" s="552"/>
      <c r="E847" s="552"/>
      <c r="F847" s="369" t="s">
        <v>59</v>
      </c>
      <c r="G847" s="346"/>
      <c r="H847" s="346"/>
      <c r="I847" s="26"/>
    </row>
    <row r="848" spans="1:10" ht="15" x14ac:dyDescent="0.25">
      <c r="A848" s="23"/>
      <c r="B848" s="552" t="s">
        <v>1160</v>
      </c>
      <c r="C848" s="552"/>
      <c r="D848" s="552"/>
      <c r="E848" s="552"/>
      <c r="F848" s="351">
        <v>392.9</v>
      </c>
      <c r="G848" s="346"/>
      <c r="H848" s="346"/>
      <c r="I848" s="26"/>
    </row>
    <row r="849" spans="1:10" x14ac:dyDescent="0.25">
      <c r="A849" s="23"/>
      <c r="B849" s="357"/>
      <c r="C849" s="357"/>
      <c r="D849" s="357"/>
      <c r="E849" s="357"/>
      <c r="F849" s="369"/>
      <c r="G849" s="346"/>
      <c r="H849" s="346"/>
      <c r="I849" s="26"/>
    </row>
    <row r="850" spans="1:10" x14ac:dyDescent="0.25">
      <c r="A850" s="23" t="s">
        <v>991</v>
      </c>
      <c r="B850" s="552" t="s">
        <v>1048</v>
      </c>
      <c r="C850" s="552"/>
      <c r="D850" s="552"/>
      <c r="E850" s="552"/>
      <c r="F850" s="369" t="s">
        <v>162</v>
      </c>
      <c r="G850" s="346"/>
      <c r="H850" s="346"/>
      <c r="I850" s="26"/>
    </row>
    <row r="851" spans="1:10" ht="15" x14ac:dyDescent="0.25">
      <c r="A851" s="23"/>
      <c r="B851" s="552" t="s">
        <v>1160</v>
      </c>
      <c r="C851" s="552"/>
      <c r="D851" s="552"/>
      <c r="E851" s="552"/>
      <c r="F851" s="351">
        <v>62.8</v>
      </c>
      <c r="G851" s="346"/>
      <c r="H851" s="346"/>
      <c r="I851" s="26"/>
    </row>
    <row r="853" spans="1:10" ht="15" x14ac:dyDescent="0.25">
      <c r="A853" s="2" t="s">
        <v>54</v>
      </c>
      <c r="B853" s="553" t="s">
        <v>406</v>
      </c>
      <c r="C853" s="554"/>
      <c r="D853" s="554"/>
      <c r="E853" s="554"/>
      <c r="F853" s="554"/>
      <c r="G853" s="554"/>
      <c r="H853" s="554"/>
      <c r="I853" s="554"/>
      <c r="J853" s="555"/>
    </row>
    <row r="854" spans="1:10" ht="15" x14ac:dyDescent="0.25">
      <c r="A854" s="20" t="s">
        <v>55</v>
      </c>
      <c r="B854" s="544" t="s">
        <v>30</v>
      </c>
      <c r="C854" s="545"/>
      <c r="D854" s="545"/>
      <c r="E854" s="545"/>
      <c r="F854" s="545"/>
      <c r="G854" s="545"/>
      <c r="H854" s="545"/>
      <c r="I854" s="545"/>
      <c r="J854" s="546"/>
    </row>
    <row r="855" spans="1:10" x14ac:dyDescent="0.25">
      <c r="A855" s="221" t="s">
        <v>992</v>
      </c>
      <c r="B855" s="552" t="s">
        <v>161</v>
      </c>
      <c r="C855" s="552"/>
      <c r="D855" s="552"/>
      <c r="E855" s="552"/>
      <c r="F855" s="342" t="s">
        <v>162</v>
      </c>
      <c r="G855" s="370"/>
      <c r="H855" s="26"/>
      <c r="I855" s="26"/>
    </row>
    <row r="856" spans="1:10" ht="15" x14ac:dyDescent="0.25">
      <c r="E856" s="344" t="s">
        <v>745</v>
      </c>
      <c r="F856" s="345">
        <v>68.540000000000006</v>
      </c>
    </row>
    <row r="857" spans="1:10" ht="15" x14ac:dyDescent="0.25">
      <c r="E857" s="344"/>
      <c r="F857" s="345"/>
    </row>
    <row r="858" spans="1:10" ht="15" x14ac:dyDescent="0.25">
      <c r="A858" s="20" t="s">
        <v>56</v>
      </c>
      <c r="B858" s="544" t="s">
        <v>985</v>
      </c>
      <c r="C858" s="545"/>
      <c r="D858" s="545"/>
      <c r="E858" s="545"/>
      <c r="F858" s="545"/>
      <c r="G858" s="545"/>
      <c r="H858" s="545"/>
      <c r="I858" s="545"/>
      <c r="J858" s="546"/>
    </row>
    <row r="859" spans="1:10" x14ac:dyDescent="0.25">
      <c r="A859" s="23" t="s">
        <v>993</v>
      </c>
      <c r="B859" s="552" t="s">
        <v>163</v>
      </c>
      <c r="C859" s="552"/>
      <c r="D859" s="552"/>
      <c r="E859" s="552"/>
      <c r="F859" s="361" t="s">
        <v>162</v>
      </c>
      <c r="G859" s="346"/>
      <c r="H859" s="346"/>
      <c r="I859" s="26"/>
    </row>
    <row r="860" spans="1:10" x14ac:dyDescent="0.25">
      <c r="A860" s="23"/>
      <c r="B860" s="552" t="s">
        <v>1160</v>
      </c>
      <c r="C860" s="550"/>
      <c r="D860" s="550"/>
      <c r="E860" s="550"/>
      <c r="F860" s="26">
        <v>3</v>
      </c>
      <c r="G860" s="346"/>
      <c r="H860" s="346"/>
      <c r="I860" s="26"/>
    </row>
    <row r="861" spans="1:10" ht="15" x14ac:dyDescent="0.25">
      <c r="A861" s="23"/>
      <c r="B861" s="357"/>
      <c r="C861" s="357"/>
      <c r="D861" s="357"/>
      <c r="E861" s="344" t="s">
        <v>745</v>
      </c>
      <c r="F861" s="345">
        <f>SUM(F860)</f>
        <v>3</v>
      </c>
      <c r="G861" s="346"/>
      <c r="H861" s="346"/>
      <c r="I861" s="26"/>
    </row>
    <row r="862" spans="1:10" ht="15" x14ac:dyDescent="0.25">
      <c r="A862" s="23"/>
      <c r="B862" s="357"/>
      <c r="C862" s="357"/>
      <c r="D862" s="357"/>
      <c r="E862" s="344"/>
      <c r="F862" s="345"/>
      <c r="G862" s="346"/>
      <c r="H862" s="346"/>
      <c r="I862" s="26"/>
    </row>
    <row r="863" spans="1:10" x14ac:dyDescent="0.25">
      <c r="A863" s="23" t="s">
        <v>994</v>
      </c>
      <c r="B863" s="552" t="s">
        <v>165</v>
      </c>
      <c r="C863" s="552"/>
      <c r="D863" s="552"/>
      <c r="E863" s="552"/>
      <c r="F863" s="369" t="s">
        <v>1050</v>
      </c>
      <c r="G863" s="346"/>
      <c r="H863" s="346"/>
      <c r="I863" s="26"/>
    </row>
    <row r="864" spans="1:10" x14ac:dyDescent="0.25">
      <c r="A864" s="23"/>
      <c r="B864" s="552" t="s">
        <v>1166</v>
      </c>
      <c r="C864" s="552"/>
      <c r="D864" s="552"/>
      <c r="E864" s="552"/>
      <c r="F864" s="369">
        <v>11</v>
      </c>
      <c r="G864" s="346"/>
      <c r="H864" s="346"/>
      <c r="I864" s="26"/>
    </row>
    <row r="865" spans="1:9" x14ac:dyDescent="0.25">
      <c r="A865" s="23"/>
      <c r="B865" s="552" t="s">
        <v>1174</v>
      </c>
      <c r="C865" s="552"/>
      <c r="D865" s="552"/>
      <c r="E865" s="552"/>
      <c r="F865" s="369">
        <v>865</v>
      </c>
      <c r="G865" s="346"/>
      <c r="H865" s="346"/>
      <c r="I865" s="26"/>
    </row>
    <row r="866" spans="1:9" ht="15" x14ac:dyDescent="0.25">
      <c r="A866" s="23"/>
      <c r="B866" s="357"/>
      <c r="C866" s="357"/>
      <c r="D866" s="357"/>
      <c r="E866" s="344" t="s">
        <v>1165</v>
      </c>
      <c r="F866" s="345">
        <f>SUM(F864:F865)</f>
        <v>876</v>
      </c>
      <c r="G866" s="346"/>
      <c r="H866" s="346"/>
      <c r="I866" s="26"/>
    </row>
    <row r="867" spans="1:9" ht="15" x14ac:dyDescent="0.25">
      <c r="A867" s="23"/>
      <c r="B867" s="357"/>
      <c r="C867" s="357"/>
      <c r="D867" s="357"/>
      <c r="E867" s="344"/>
      <c r="F867" s="345"/>
      <c r="G867" s="346"/>
      <c r="H867" s="346"/>
      <c r="I867" s="26"/>
    </row>
    <row r="868" spans="1:9" x14ac:dyDescent="0.25">
      <c r="A868" s="23" t="s">
        <v>995</v>
      </c>
      <c r="B868" s="552" t="s">
        <v>166</v>
      </c>
      <c r="C868" s="552"/>
      <c r="D868" s="552"/>
      <c r="E868" s="552"/>
      <c r="F868" s="369" t="s">
        <v>1050</v>
      </c>
      <c r="G868" s="346"/>
      <c r="H868" s="346"/>
      <c r="I868" s="26"/>
    </row>
    <row r="869" spans="1:9" x14ac:dyDescent="0.25">
      <c r="A869" s="23"/>
      <c r="B869" s="552" t="s">
        <v>1168</v>
      </c>
      <c r="C869" s="552"/>
      <c r="D869" s="552"/>
      <c r="E869" s="552"/>
      <c r="F869" s="369">
        <v>139</v>
      </c>
      <c r="G869" s="346"/>
      <c r="H869" s="346"/>
      <c r="I869" s="26"/>
    </row>
    <row r="870" spans="1:9" ht="15" x14ac:dyDescent="0.25">
      <c r="A870" s="23"/>
      <c r="B870" s="357"/>
      <c r="C870" s="357"/>
      <c r="D870" s="357"/>
      <c r="E870" s="344" t="s">
        <v>1165</v>
      </c>
      <c r="F870" s="345">
        <f>SUM(F869:F869)</f>
        <v>139</v>
      </c>
      <c r="G870" s="346"/>
      <c r="H870" s="346"/>
      <c r="I870" s="26"/>
    </row>
    <row r="871" spans="1:9" x14ac:dyDescent="0.25">
      <c r="B871" s="552"/>
      <c r="C871" s="552"/>
      <c r="D871" s="552"/>
      <c r="E871" s="552"/>
      <c r="F871" s="350"/>
      <c r="G871" s="370"/>
      <c r="H871" s="26"/>
      <c r="I871" s="26"/>
    </row>
    <row r="872" spans="1:9" x14ac:dyDescent="0.25">
      <c r="A872" s="23" t="s">
        <v>996</v>
      </c>
      <c r="B872" s="552" t="s">
        <v>167</v>
      </c>
      <c r="C872" s="552"/>
      <c r="D872" s="552"/>
      <c r="E872" s="552"/>
      <c r="F872" s="369" t="s">
        <v>59</v>
      </c>
      <c r="G872" s="346"/>
      <c r="H872" s="346"/>
      <c r="I872" s="26"/>
    </row>
    <row r="873" spans="1:9" ht="15" x14ac:dyDescent="0.25">
      <c r="A873" s="23"/>
      <c r="B873" s="552" t="s">
        <v>1160</v>
      </c>
      <c r="C873" s="552"/>
      <c r="D873" s="552"/>
      <c r="E873" s="552"/>
      <c r="F873" s="351">
        <v>88</v>
      </c>
      <c r="G873" s="346"/>
      <c r="H873" s="346"/>
      <c r="I873" s="26"/>
    </row>
    <row r="874" spans="1:9" x14ac:dyDescent="0.25">
      <c r="A874" s="23"/>
      <c r="B874" s="357"/>
      <c r="C874" s="357"/>
      <c r="D874" s="357"/>
      <c r="E874" s="357"/>
      <c r="F874" s="369"/>
      <c r="G874" s="346"/>
      <c r="H874" s="346"/>
      <c r="I874" s="26"/>
    </row>
    <row r="875" spans="1:9" x14ac:dyDescent="0.25">
      <c r="A875" s="23" t="s">
        <v>997</v>
      </c>
      <c r="B875" s="552" t="s">
        <v>1048</v>
      </c>
      <c r="C875" s="552"/>
      <c r="D875" s="552"/>
      <c r="E875" s="552"/>
      <c r="F875" s="369" t="s">
        <v>162</v>
      </c>
      <c r="G875" s="346"/>
      <c r="H875" s="346"/>
      <c r="I875" s="26"/>
    </row>
    <row r="876" spans="1:9" ht="15" x14ac:dyDescent="0.25">
      <c r="A876" s="23"/>
      <c r="B876" s="552" t="s">
        <v>1160</v>
      </c>
      <c r="C876" s="552"/>
      <c r="D876" s="552"/>
      <c r="E876" s="552"/>
      <c r="F876" s="351">
        <v>29</v>
      </c>
      <c r="G876" s="346"/>
      <c r="H876" s="346"/>
      <c r="I876" s="26"/>
    </row>
    <row r="877" spans="1:9" ht="15" x14ac:dyDescent="0.25">
      <c r="A877" s="23"/>
      <c r="B877" s="357"/>
      <c r="C877" s="357"/>
      <c r="D877" s="357"/>
      <c r="E877" s="357"/>
      <c r="F877" s="351"/>
      <c r="G877" s="346"/>
      <c r="H877" s="346"/>
      <c r="I877" s="26"/>
    </row>
    <row r="878" spans="1:9" x14ac:dyDescent="0.25">
      <c r="A878" s="221" t="s">
        <v>998</v>
      </c>
      <c r="B878" s="552" t="s">
        <v>748</v>
      </c>
      <c r="C878" s="552"/>
      <c r="D878" s="552"/>
      <c r="E878" s="552"/>
      <c r="F878" s="350" t="s">
        <v>413</v>
      </c>
      <c r="G878" s="26" t="s">
        <v>1175</v>
      </c>
      <c r="H878" s="26" t="s">
        <v>59</v>
      </c>
      <c r="I878" s="26"/>
    </row>
    <row r="879" spans="1:9" x14ac:dyDescent="0.25">
      <c r="B879" s="542" t="s">
        <v>1176</v>
      </c>
      <c r="C879" s="542"/>
      <c r="D879" s="542"/>
      <c r="E879" s="542"/>
      <c r="F879" s="350">
        <v>10.83</v>
      </c>
      <c r="G879" s="26">
        <v>1.6</v>
      </c>
      <c r="H879" s="26">
        <f>F879*G879</f>
        <v>17.327999999999999</v>
      </c>
      <c r="I879" s="26"/>
    </row>
    <row r="880" spans="1:9" x14ac:dyDescent="0.25">
      <c r="B880" s="542" t="s">
        <v>1177</v>
      </c>
      <c r="C880" s="542"/>
      <c r="D880" s="542"/>
      <c r="E880" s="542"/>
      <c r="F880" s="350">
        <v>2.5</v>
      </c>
      <c r="G880" s="26">
        <v>1.6</v>
      </c>
      <c r="H880" s="26">
        <f t="shared" ref="H880:H883" si="21">F880*G880</f>
        <v>4</v>
      </c>
      <c r="I880" s="26"/>
    </row>
    <row r="881" spans="1:10" x14ac:dyDescent="0.25">
      <c r="B881" s="542" t="s">
        <v>1178</v>
      </c>
      <c r="C881" s="542"/>
      <c r="D881" s="542"/>
      <c r="E881" s="542"/>
      <c r="F881" s="350">
        <v>8.73</v>
      </c>
      <c r="G881" s="26">
        <v>0.9</v>
      </c>
      <c r="H881" s="26">
        <f t="shared" si="21"/>
        <v>7.8570000000000002</v>
      </c>
      <c r="I881" s="26"/>
    </row>
    <row r="882" spans="1:10" x14ac:dyDescent="0.25">
      <c r="B882" s="542" t="s">
        <v>1179</v>
      </c>
      <c r="C882" s="542"/>
      <c r="D882" s="542"/>
      <c r="E882" s="542"/>
      <c r="F882" s="350">
        <v>11.55</v>
      </c>
      <c r="G882" s="26">
        <v>1.4</v>
      </c>
      <c r="H882" s="26">
        <f t="shared" si="21"/>
        <v>16.170000000000002</v>
      </c>
      <c r="I882" s="26"/>
    </row>
    <row r="883" spans="1:10" x14ac:dyDescent="0.25">
      <c r="B883" s="542" t="s">
        <v>1180</v>
      </c>
      <c r="C883" s="542"/>
      <c r="D883" s="542"/>
      <c r="E883" s="542"/>
      <c r="F883" s="350">
        <v>6</v>
      </c>
      <c r="G883" s="26">
        <v>0.9</v>
      </c>
      <c r="H883" s="26">
        <f t="shared" si="21"/>
        <v>5.4</v>
      </c>
      <c r="I883" s="26"/>
    </row>
    <row r="884" spans="1:10" x14ac:dyDescent="0.25">
      <c r="B884" s="542" t="s">
        <v>1181</v>
      </c>
      <c r="C884" s="542"/>
      <c r="D884" s="542"/>
      <c r="E884" s="542"/>
      <c r="F884" s="350"/>
      <c r="G884" s="26"/>
      <c r="H884" s="26">
        <v>53.83</v>
      </c>
      <c r="I884" s="26"/>
    </row>
    <row r="885" spans="1:10" x14ac:dyDescent="0.25">
      <c r="B885" s="335"/>
      <c r="C885" s="335"/>
      <c r="D885" s="335"/>
      <c r="E885" s="335"/>
      <c r="F885" s="350"/>
      <c r="G885" s="26"/>
      <c r="H885" s="26">
        <f>SUM(H879:H884)</f>
        <v>104.58500000000001</v>
      </c>
      <c r="I885" s="26"/>
    </row>
    <row r="886" spans="1:10" x14ac:dyDescent="0.25">
      <c r="B886" s="335"/>
      <c r="C886" s="335"/>
      <c r="D886" s="335"/>
      <c r="E886" s="335"/>
      <c r="F886" s="543" t="s">
        <v>1182</v>
      </c>
      <c r="G886" s="543"/>
      <c r="H886" s="26">
        <v>4</v>
      </c>
      <c r="I886" s="26"/>
    </row>
    <row r="887" spans="1:10" ht="15" x14ac:dyDescent="0.25">
      <c r="B887" s="335"/>
      <c r="C887" s="335"/>
      <c r="D887" s="335"/>
      <c r="E887" s="335"/>
      <c r="F887" s="350"/>
      <c r="G887" s="26"/>
      <c r="H887" s="27">
        <f>H885*H886</f>
        <v>418.34000000000003</v>
      </c>
      <c r="I887" s="26"/>
    </row>
    <row r="889" spans="1:10" s="1" customFormat="1" ht="15" x14ac:dyDescent="0.25">
      <c r="A889" s="20" t="s">
        <v>306</v>
      </c>
      <c r="B889" s="544" t="s">
        <v>800</v>
      </c>
      <c r="C889" s="545"/>
      <c r="D889" s="545"/>
      <c r="E889" s="545"/>
      <c r="F889" s="545"/>
      <c r="G889" s="545"/>
      <c r="H889" s="545"/>
      <c r="I889" s="545"/>
      <c r="J889" s="546"/>
    </row>
    <row r="890" spans="1:10" s="1" customFormat="1" x14ac:dyDescent="0.25">
      <c r="A890" s="221" t="s">
        <v>999</v>
      </c>
      <c r="B890" s="547" t="s">
        <v>143</v>
      </c>
      <c r="C890" s="547"/>
      <c r="D890" s="547"/>
      <c r="E890" s="547"/>
      <c r="F890" s="350" t="s">
        <v>413</v>
      </c>
      <c r="G890" s="26" t="s">
        <v>1175</v>
      </c>
      <c r="H890" s="26" t="s">
        <v>59</v>
      </c>
      <c r="I890" s="21"/>
      <c r="J890" s="22"/>
    </row>
    <row r="891" spans="1:10" x14ac:dyDescent="0.25">
      <c r="B891" s="542" t="s">
        <v>1176</v>
      </c>
      <c r="C891" s="542"/>
      <c r="D891" s="542"/>
      <c r="E891" s="542"/>
      <c r="F891" s="350">
        <v>10.83</v>
      </c>
      <c r="G891" s="26">
        <v>1.6</v>
      </c>
      <c r="H891" s="26">
        <f>F891*G891</f>
        <v>17.327999999999999</v>
      </c>
      <c r="I891" s="26"/>
    </row>
    <row r="892" spans="1:10" x14ac:dyDescent="0.25">
      <c r="B892" s="542" t="s">
        <v>1177</v>
      </c>
      <c r="C892" s="542"/>
      <c r="D892" s="542"/>
      <c r="E892" s="542"/>
      <c r="F892" s="350">
        <v>2.5</v>
      </c>
      <c r="G892" s="26">
        <v>1.6</v>
      </c>
      <c r="H892" s="26">
        <f t="shared" ref="H892:H895" si="22">F892*G892</f>
        <v>4</v>
      </c>
      <c r="I892" s="26"/>
    </row>
    <row r="893" spans="1:10" x14ac:dyDescent="0.25">
      <c r="B893" s="542" t="s">
        <v>1178</v>
      </c>
      <c r="C893" s="542"/>
      <c r="D893" s="542"/>
      <c r="E893" s="542"/>
      <c r="F893" s="350">
        <v>8.73</v>
      </c>
      <c r="G893" s="26">
        <v>0.9</v>
      </c>
      <c r="H893" s="26">
        <f t="shared" si="22"/>
        <v>7.8570000000000002</v>
      </c>
      <c r="I893" s="26"/>
    </row>
    <row r="894" spans="1:10" x14ac:dyDescent="0.25">
      <c r="B894" s="542" t="s">
        <v>1179</v>
      </c>
      <c r="C894" s="542"/>
      <c r="D894" s="542"/>
      <c r="E894" s="542"/>
      <c r="F894" s="350">
        <v>11.55</v>
      </c>
      <c r="G894" s="26">
        <v>1.4</v>
      </c>
      <c r="H894" s="26">
        <f t="shared" si="22"/>
        <v>16.170000000000002</v>
      </c>
      <c r="I894" s="26"/>
    </row>
    <row r="895" spans="1:10" x14ac:dyDescent="0.25">
      <c r="B895" s="542" t="s">
        <v>1180</v>
      </c>
      <c r="C895" s="542"/>
      <c r="D895" s="542"/>
      <c r="E895" s="542"/>
      <c r="F895" s="350">
        <v>6</v>
      </c>
      <c r="G895" s="26">
        <v>0.9</v>
      </c>
      <c r="H895" s="26">
        <f t="shared" si="22"/>
        <v>5.4</v>
      </c>
      <c r="I895" s="26"/>
    </row>
    <row r="896" spans="1:10" x14ac:dyDescent="0.25">
      <c r="B896" s="542" t="s">
        <v>1181</v>
      </c>
      <c r="C896" s="542"/>
      <c r="D896" s="542"/>
      <c r="E896" s="542"/>
      <c r="F896" s="350"/>
      <c r="H896" s="26">
        <v>53.83</v>
      </c>
      <c r="I896" s="26"/>
    </row>
    <row r="897" spans="1:10" ht="15" x14ac:dyDescent="0.25">
      <c r="B897" s="335"/>
      <c r="C897" s="335"/>
      <c r="D897" s="335"/>
      <c r="E897" s="335"/>
      <c r="F897" s="350"/>
      <c r="G897" s="26" t="s">
        <v>1183</v>
      </c>
      <c r="H897" s="27">
        <f>SUM(H891:H896)</f>
        <v>104.58500000000001</v>
      </c>
      <c r="I897" s="26"/>
    </row>
    <row r="898" spans="1:10" s="1" customFormat="1" ht="15" x14ac:dyDescent="0.25">
      <c r="A898" s="221"/>
      <c r="B898" s="549"/>
      <c r="C898" s="549"/>
      <c r="D898" s="549"/>
      <c r="E898" s="549"/>
      <c r="F898" s="338"/>
      <c r="G898" s="349"/>
      <c r="H898" s="27"/>
      <c r="I898" s="21"/>
      <c r="J898" s="22"/>
    </row>
    <row r="899" spans="1:10" s="1" customFormat="1" ht="32.25" customHeight="1" x14ac:dyDescent="0.25">
      <c r="A899" s="221" t="s">
        <v>1000</v>
      </c>
      <c r="B899" s="547" t="s">
        <v>1212</v>
      </c>
      <c r="C899" s="547"/>
      <c r="D899" s="547"/>
      <c r="E899" s="547"/>
      <c r="F899" s="26" t="s">
        <v>59</v>
      </c>
      <c r="G899" s="26"/>
      <c r="H899" s="26"/>
      <c r="I899" s="21"/>
      <c r="J899" s="22"/>
    </row>
    <row r="900" spans="1:10" ht="15" x14ac:dyDescent="0.25">
      <c r="B900" s="542" t="s">
        <v>1211</v>
      </c>
      <c r="C900" s="542"/>
      <c r="D900" s="542"/>
      <c r="E900" s="542"/>
      <c r="F900" s="352">
        <f>H897</f>
        <v>104.58500000000001</v>
      </c>
      <c r="G900" s="26"/>
      <c r="H900" s="26"/>
      <c r="I900" s="26"/>
    </row>
    <row r="901" spans="1:10" x14ac:dyDescent="0.25">
      <c r="B901" s="542"/>
      <c r="C901" s="542"/>
      <c r="D901" s="542"/>
      <c r="E901" s="542"/>
      <c r="F901" s="350"/>
      <c r="G901" s="26"/>
      <c r="H901" s="26"/>
      <c r="I901" s="26"/>
    </row>
    <row r="902" spans="1:10" s="1" customFormat="1" ht="15" x14ac:dyDescent="0.25">
      <c r="A902" s="221" t="s">
        <v>1026</v>
      </c>
      <c r="B902" s="550" t="s">
        <v>411</v>
      </c>
      <c r="C902" s="550"/>
      <c r="D902" s="550"/>
      <c r="E902" s="550"/>
      <c r="F902" s="335" t="s">
        <v>413</v>
      </c>
      <c r="G902" s="349"/>
      <c r="H902" s="27"/>
      <c r="I902" s="21"/>
      <c r="J902" s="22"/>
    </row>
    <row r="903" spans="1:10" s="1" customFormat="1" ht="15" x14ac:dyDescent="0.25">
      <c r="A903" s="221"/>
      <c r="B903" s="549" t="s">
        <v>412</v>
      </c>
      <c r="C903" s="549"/>
      <c r="D903" s="549"/>
      <c r="E903" s="549"/>
      <c r="F903" s="337">
        <v>25.73</v>
      </c>
      <c r="G903" s="349"/>
      <c r="H903" s="27"/>
      <c r="I903" s="21"/>
      <c r="J903" s="22"/>
    </row>
    <row r="904" spans="1:10" s="1" customFormat="1" ht="15" x14ac:dyDescent="0.25">
      <c r="A904" s="221"/>
      <c r="B904" s="21"/>
      <c r="C904" s="21"/>
      <c r="D904" s="21"/>
      <c r="E904" s="21"/>
      <c r="F904" s="349"/>
      <c r="G904" s="349"/>
      <c r="H904" s="27"/>
      <c r="I904" s="21"/>
      <c r="J904" s="22"/>
    </row>
    <row r="905" spans="1:10" s="1" customFormat="1" ht="15" x14ac:dyDescent="0.25">
      <c r="A905" s="221" t="s">
        <v>1027</v>
      </c>
      <c r="B905" s="550" t="s">
        <v>410</v>
      </c>
      <c r="C905" s="550"/>
      <c r="D905" s="550"/>
      <c r="E905" s="550"/>
      <c r="F905" s="335" t="s">
        <v>413</v>
      </c>
      <c r="G905" s="349"/>
      <c r="H905" s="27"/>
      <c r="I905" s="21"/>
      <c r="J905" s="22"/>
    </row>
    <row r="906" spans="1:10" s="1" customFormat="1" ht="15" x14ac:dyDescent="0.25">
      <c r="A906" s="221"/>
      <c r="B906" s="549" t="s">
        <v>414</v>
      </c>
      <c r="C906" s="549"/>
      <c r="D906" s="549"/>
      <c r="E906" s="549"/>
      <c r="F906" s="337">
        <v>25.34</v>
      </c>
      <c r="G906" s="349"/>
      <c r="H906" s="27"/>
      <c r="I906" s="21"/>
      <c r="J906" s="22"/>
    </row>
    <row r="907" spans="1:10" s="1" customFormat="1" ht="15" x14ac:dyDescent="0.25">
      <c r="A907" s="221"/>
      <c r="B907" s="21"/>
      <c r="C907" s="21"/>
      <c r="D907" s="21"/>
      <c r="E907" s="21"/>
      <c r="F907" s="349"/>
      <c r="G907" s="349"/>
      <c r="H907" s="27"/>
      <c r="I907" s="21"/>
      <c r="J907" s="22"/>
    </row>
    <row r="908" spans="1:10" ht="15" x14ac:dyDescent="0.25">
      <c r="A908" s="221" t="s">
        <v>1028</v>
      </c>
      <c r="B908" s="551" t="s">
        <v>584</v>
      </c>
      <c r="C908" s="551"/>
      <c r="D908" s="551"/>
      <c r="E908" s="551"/>
      <c r="F908" s="551"/>
      <c r="G908" s="260">
        <v>1.5</v>
      </c>
      <c r="H908" s="365" t="s">
        <v>21</v>
      </c>
      <c r="I908" s="183"/>
    </row>
    <row r="909" spans="1:10" ht="15" x14ac:dyDescent="0.25">
      <c r="A909" s="221" t="s">
        <v>1029</v>
      </c>
      <c r="B909" s="551" t="s">
        <v>647</v>
      </c>
      <c r="C909" s="551"/>
      <c r="D909" s="551"/>
      <c r="E909" s="551"/>
      <c r="F909" s="551"/>
      <c r="G909" s="260">
        <v>2</v>
      </c>
      <c r="H909" s="365" t="s">
        <v>110</v>
      </c>
      <c r="I909" s="183"/>
    </row>
    <row r="910" spans="1:10" ht="15" x14ac:dyDescent="0.25">
      <c r="A910" s="221" t="s">
        <v>1030</v>
      </c>
      <c r="B910" s="548" t="s">
        <v>718</v>
      </c>
      <c r="C910" s="548"/>
      <c r="D910" s="548"/>
      <c r="E910" s="548"/>
      <c r="F910" s="548"/>
      <c r="G910" s="260">
        <v>1</v>
      </c>
      <c r="H910" s="365" t="s">
        <v>110</v>
      </c>
      <c r="I910" s="183"/>
    </row>
    <row r="911" spans="1:10" ht="15" x14ac:dyDescent="0.25">
      <c r="A911" s="221" t="s">
        <v>1031</v>
      </c>
      <c r="B911" s="548" t="s">
        <v>719</v>
      </c>
      <c r="C911" s="548"/>
      <c r="D911" s="548"/>
      <c r="E911" s="548"/>
      <c r="F911" s="548"/>
      <c r="G911" s="260">
        <v>1</v>
      </c>
      <c r="H911" s="365" t="s">
        <v>110</v>
      </c>
      <c r="I911" s="183"/>
    </row>
    <row r="912" spans="1:10" ht="15" x14ac:dyDescent="0.25">
      <c r="A912" s="221" t="s">
        <v>1032</v>
      </c>
      <c r="B912" s="548" t="s">
        <v>720</v>
      </c>
      <c r="C912" s="548"/>
      <c r="D912" s="548"/>
      <c r="E912" s="548"/>
      <c r="F912" s="548"/>
      <c r="G912" s="260">
        <v>1</v>
      </c>
      <c r="H912" s="365" t="s">
        <v>110</v>
      </c>
      <c r="I912" s="183"/>
    </row>
    <row r="913" spans="1:10" ht="15" x14ac:dyDescent="0.25">
      <c r="A913" s="221" t="s">
        <v>1033</v>
      </c>
      <c r="B913" s="548" t="s">
        <v>721</v>
      </c>
      <c r="C913" s="548"/>
      <c r="D913" s="548"/>
      <c r="E913" s="548"/>
      <c r="F913" s="548"/>
      <c r="G913" s="260">
        <v>1</v>
      </c>
      <c r="H913" s="365" t="s">
        <v>110</v>
      </c>
      <c r="I913" s="183"/>
    </row>
    <row r="914" spans="1:10" ht="15" x14ac:dyDescent="0.25">
      <c r="A914" s="221" t="s">
        <v>1034</v>
      </c>
      <c r="B914" s="548" t="s">
        <v>723</v>
      </c>
      <c r="C914" s="548"/>
      <c r="D914" s="548"/>
      <c r="E914" s="548"/>
      <c r="F914" s="548"/>
      <c r="G914" s="260">
        <v>4</v>
      </c>
      <c r="H914" s="365" t="s">
        <v>110</v>
      </c>
      <c r="I914" s="183"/>
    </row>
    <row r="915" spans="1:10" ht="15" x14ac:dyDescent="0.25">
      <c r="A915" s="221" t="s">
        <v>1035</v>
      </c>
      <c r="B915" s="548" t="s">
        <v>676</v>
      </c>
      <c r="C915" s="548"/>
      <c r="D915" s="548"/>
      <c r="E915" s="548"/>
      <c r="F915" s="548"/>
      <c r="G915" s="268">
        <v>7</v>
      </c>
      <c r="H915" s="371" t="s">
        <v>110</v>
      </c>
      <c r="I915" s="372"/>
    </row>
    <row r="916" spans="1:10" ht="15" x14ac:dyDescent="0.25">
      <c r="A916" s="221" t="s">
        <v>1213</v>
      </c>
      <c r="B916" s="548" t="s">
        <v>677</v>
      </c>
      <c r="C916" s="548"/>
      <c r="D916" s="548"/>
      <c r="E916" s="548"/>
      <c r="F916" s="548"/>
      <c r="G916" s="268">
        <v>1</v>
      </c>
      <c r="H916" s="371" t="s">
        <v>110</v>
      </c>
      <c r="I916" s="372"/>
    </row>
    <row r="918" spans="1:10" s="1" customFormat="1" ht="15" x14ac:dyDescent="0.25">
      <c r="A918" s="20" t="s">
        <v>111</v>
      </c>
      <c r="B918" s="544" t="s">
        <v>192</v>
      </c>
      <c r="C918" s="545"/>
      <c r="D918" s="545"/>
      <c r="E918" s="545"/>
      <c r="F918" s="545"/>
      <c r="G918" s="545"/>
      <c r="H918" s="545"/>
      <c r="I918" s="545"/>
      <c r="J918" s="546"/>
    </row>
    <row r="919" spans="1:10" s="1" customFormat="1" x14ac:dyDescent="0.25">
      <c r="A919" s="221" t="s">
        <v>112</v>
      </c>
      <c r="B919" s="547" t="s">
        <v>193</v>
      </c>
      <c r="C919" s="547"/>
      <c r="D919" s="547"/>
      <c r="E919" s="547"/>
      <c r="F919" s="336" t="s">
        <v>177</v>
      </c>
      <c r="G919" s="26"/>
      <c r="H919" s="26"/>
      <c r="I919" s="21"/>
      <c r="J919" s="22"/>
    </row>
    <row r="920" spans="1:10" ht="15" x14ac:dyDescent="0.25">
      <c r="F920" s="27">
        <v>1</v>
      </c>
    </row>
    <row r="922" spans="1:10" ht="15.75" x14ac:dyDescent="0.25">
      <c r="F922" s="190"/>
      <c r="G922" s="190"/>
      <c r="H922" s="190"/>
      <c r="I922" s="190"/>
    </row>
    <row r="923" spans="1:10" ht="15" thickBot="1" x14ac:dyDescent="0.3">
      <c r="F923" s="394"/>
      <c r="G923" s="82"/>
      <c r="H923" s="81"/>
      <c r="I923" s="395"/>
    </row>
    <row r="924" spans="1:10" x14ac:dyDescent="0.25">
      <c r="F924" s="474" t="s">
        <v>1270</v>
      </c>
      <c r="G924" s="474"/>
      <c r="H924" s="474"/>
      <c r="I924" s="474"/>
    </row>
    <row r="925" spans="1:10" x14ac:dyDescent="0.25">
      <c r="F925" s="465" t="s">
        <v>1271</v>
      </c>
      <c r="G925" s="465"/>
      <c r="H925" s="465"/>
      <c r="I925" s="465"/>
    </row>
  </sheetData>
  <mergeCells count="863">
    <mergeCell ref="F924:I924"/>
    <mergeCell ref="F925:I925"/>
    <mergeCell ref="B736:E736"/>
    <mergeCell ref="B723:E723"/>
    <mergeCell ref="B725:E725"/>
    <mergeCell ref="B729:E729"/>
    <mergeCell ref="B732:E732"/>
    <mergeCell ref="B714:E714"/>
    <mergeCell ref="B716:E716"/>
    <mergeCell ref="B717:E717"/>
    <mergeCell ref="B833:E833"/>
    <mergeCell ref="B719:E719"/>
    <mergeCell ref="B738:J738"/>
    <mergeCell ref="B739:J739"/>
    <mergeCell ref="B740:E740"/>
    <mergeCell ref="B743:E743"/>
    <mergeCell ref="B746:J746"/>
    <mergeCell ref="B747:E747"/>
    <mergeCell ref="B748:E748"/>
    <mergeCell ref="D749:E749"/>
    <mergeCell ref="B751:E751"/>
    <mergeCell ref="B752:E752"/>
    <mergeCell ref="B760:E760"/>
    <mergeCell ref="B761:E761"/>
    <mergeCell ref="B106:E106"/>
    <mergeCell ref="B109:E109"/>
    <mergeCell ref="B111:E111"/>
    <mergeCell ref="B52:E52"/>
    <mergeCell ref="B53:E53"/>
    <mergeCell ref="F331:G331"/>
    <mergeCell ref="F334:G334"/>
    <mergeCell ref="B918:J918"/>
    <mergeCell ref="B919:E919"/>
    <mergeCell ref="B413:E413"/>
    <mergeCell ref="B414:E414"/>
    <mergeCell ref="B495:E495"/>
    <mergeCell ref="B496:E496"/>
    <mergeCell ref="B497:E497"/>
    <mergeCell ref="B471:E471"/>
    <mergeCell ref="B486:E486"/>
    <mergeCell ref="B469:E469"/>
    <mergeCell ref="B470:E470"/>
    <mergeCell ref="B467:E467"/>
    <mergeCell ref="B79:E79"/>
    <mergeCell ref="B64:E64"/>
    <mergeCell ref="B66:E66"/>
    <mergeCell ref="B67:E67"/>
    <mergeCell ref="B444:E444"/>
    <mergeCell ref="B430:E430"/>
    <mergeCell ref="B448:E448"/>
    <mergeCell ref="B482:E482"/>
    <mergeCell ref="B466:E466"/>
    <mergeCell ref="B474:E474"/>
    <mergeCell ref="B354:E354"/>
    <mergeCell ref="B355:E355"/>
    <mergeCell ref="B356:E356"/>
    <mergeCell ref="B357:E357"/>
    <mergeCell ref="B358:E358"/>
    <mergeCell ref="B359:E359"/>
    <mergeCell ref="B408:E408"/>
    <mergeCell ref="B409:E409"/>
    <mergeCell ref="B423:E423"/>
    <mergeCell ref="B450:E450"/>
    <mergeCell ref="B454:E454"/>
    <mergeCell ref="B456:E456"/>
    <mergeCell ref="B457:E457"/>
    <mergeCell ref="B460:E460"/>
    <mergeCell ref="B410:E410"/>
    <mergeCell ref="B411:E411"/>
    <mergeCell ref="B693:E693"/>
    <mergeCell ref="B696:E696"/>
    <mergeCell ref="B554:E554"/>
    <mergeCell ref="B545:E545"/>
    <mergeCell ref="B531:E531"/>
    <mergeCell ref="F534:G534"/>
    <mergeCell ref="B830:E830"/>
    <mergeCell ref="B580:E580"/>
    <mergeCell ref="B581:E581"/>
    <mergeCell ref="B582:E582"/>
    <mergeCell ref="B649:E649"/>
    <mergeCell ref="B654:E654"/>
    <mergeCell ref="B659:E659"/>
    <mergeCell ref="B664:E664"/>
    <mergeCell ref="B669:E669"/>
    <mergeCell ref="B637:E637"/>
    <mergeCell ref="B642:E642"/>
    <mergeCell ref="B586:E586"/>
    <mergeCell ref="B591:E591"/>
    <mergeCell ref="B824:J824"/>
    <mergeCell ref="B825:E825"/>
    <mergeCell ref="B787:E787"/>
    <mergeCell ref="B540:E540"/>
    <mergeCell ref="B541:E541"/>
    <mergeCell ref="B542:E542"/>
    <mergeCell ref="B549:E549"/>
    <mergeCell ref="B520:E520"/>
    <mergeCell ref="B525:E525"/>
    <mergeCell ref="B527:E527"/>
    <mergeCell ref="B555:E555"/>
    <mergeCell ref="B534:E534"/>
    <mergeCell ref="B538:E538"/>
    <mergeCell ref="B532:E532"/>
    <mergeCell ref="B539:E539"/>
    <mergeCell ref="B543:E543"/>
    <mergeCell ref="B536:E536"/>
    <mergeCell ref="B533:E533"/>
    <mergeCell ref="B544:E544"/>
    <mergeCell ref="B546:E546"/>
    <mergeCell ref="B547:E547"/>
    <mergeCell ref="B548:E548"/>
    <mergeCell ref="B420:J420"/>
    <mergeCell ref="B427:E427"/>
    <mergeCell ref="B434:E434"/>
    <mergeCell ref="B412:E412"/>
    <mergeCell ref="B443:E443"/>
    <mergeCell ref="B494:E494"/>
    <mergeCell ref="B478:E478"/>
    <mergeCell ref="B476:E476"/>
    <mergeCell ref="B415:E415"/>
    <mergeCell ref="B416:E416"/>
    <mergeCell ref="B417:E417"/>
    <mergeCell ref="B426:E426"/>
    <mergeCell ref="B475:E475"/>
    <mergeCell ref="B421:E421"/>
    <mergeCell ref="B422:E422"/>
    <mergeCell ref="B424:E424"/>
    <mergeCell ref="B440:E440"/>
    <mergeCell ref="B441:E441"/>
    <mergeCell ref="B442:E442"/>
    <mergeCell ref="F418:G418"/>
    <mergeCell ref="B431:E431"/>
    <mergeCell ref="B432:E432"/>
    <mergeCell ref="B485:E485"/>
    <mergeCell ref="B451:E451"/>
    <mergeCell ref="B433:E433"/>
    <mergeCell ref="B435:E435"/>
    <mergeCell ref="B436:E436"/>
    <mergeCell ref="B503:E503"/>
    <mergeCell ref="B537:E537"/>
    <mergeCell ref="B521:E521"/>
    <mergeCell ref="B530:E530"/>
    <mergeCell ref="B529:E529"/>
    <mergeCell ref="B499:E499"/>
    <mergeCell ref="B473:E473"/>
    <mergeCell ref="B479:E479"/>
    <mergeCell ref="B472:E472"/>
    <mergeCell ref="B500:E500"/>
    <mergeCell ref="B501:E501"/>
    <mergeCell ref="B437:E437"/>
    <mergeCell ref="B438:E438"/>
    <mergeCell ref="B266:E266"/>
    <mergeCell ref="B256:E256"/>
    <mergeCell ref="B706:E706"/>
    <mergeCell ref="B493:E493"/>
    <mergeCell ref="B446:E446"/>
    <mergeCell ref="B445:E445"/>
    <mergeCell ref="B694:E694"/>
    <mergeCell ref="B698:E698"/>
    <mergeCell ref="B699:E699"/>
    <mergeCell ref="B705:E705"/>
    <mergeCell ref="B596:E596"/>
    <mergeCell ref="B387:E387"/>
    <mergeCell ref="B462:E462"/>
    <mergeCell ref="B463:E463"/>
    <mergeCell ref="B439:E439"/>
    <mergeCell ref="B453:E453"/>
    <mergeCell ref="B461:E461"/>
    <mergeCell ref="B576:J576"/>
    <mergeCell ref="B584:E584"/>
    <mergeCell ref="B647:E647"/>
    <mergeCell ref="B601:E601"/>
    <mergeCell ref="B606:E606"/>
    <mergeCell ref="B616:E616"/>
    <mergeCell ref="B577:E577"/>
    <mergeCell ref="B406:E406"/>
    <mergeCell ref="B407:E407"/>
    <mergeCell ref="B404:E404"/>
    <mergeCell ref="B402:E402"/>
    <mergeCell ref="B399:E399"/>
    <mergeCell ref="B403:E403"/>
    <mergeCell ref="B360:E360"/>
    <mergeCell ref="B368:E368"/>
    <mergeCell ref="B364:E364"/>
    <mergeCell ref="B365:E365"/>
    <mergeCell ref="B366:E366"/>
    <mergeCell ref="B370:E370"/>
    <mergeCell ref="B369:E369"/>
    <mergeCell ref="B363:E363"/>
    <mergeCell ref="B371:E371"/>
    <mergeCell ref="B393:E393"/>
    <mergeCell ref="B394:E394"/>
    <mergeCell ref="B377:E377"/>
    <mergeCell ref="B378:E378"/>
    <mergeCell ref="B381:E381"/>
    <mergeCell ref="B395:E395"/>
    <mergeCell ref="B389:E389"/>
    <mergeCell ref="B390:E390"/>
    <mergeCell ref="B272:E272"/>
    <mergeCell ref="B273:E273"/>
    <mergeCell ref="B290:E290"/>
    <mergeCell ref="B296:E296"/>
    <mergeCell ref="B305:E305"/>
    <mergeCell ref="B300:E300"/>
    <mergeCell ref="B304:E304"/>
    <mergeCell ref="B301:E301"/>
    <mergeCell ref="B291:E291"/>
    <mergeCell ref="B293:E293"/>
    <mergeCell ref="B292:E292"/>
    <mergeCell ref="B283:E283"/>
    <mergeCell ref="B286:E286"/>
    <mergeCell ref="B277:E277"/>
    <mergeCell ref="B275:E275"/>
    <mergeCell ref="B299:E299"/>
    <mergeCell ref="B303:E303"/>
    <mergeCell ref="B302:E302"/>
    <mergeCell ref="B285:E285"/>
    <mergeCell ref="B297:E297"/>
    <mergeCell ref="B298:E298"/>
    <mergeCell ref="B288:E288"/>
    <mergeCell ref="B289:E289"/>
    <mergeCell ref="B284:J284"/>
    <mergeCell ref="B205:E205"/>
    <mergeCell ref="B216:E216"/>
    <mergeCell ref="B210:E210"/>
    <mergeCell ref="B211:E211"/>
    <mergeCell ref="B222:E222"/>
    <mergeCell ref="B223:E223"/>
    <mergeCell ref="F224:G224"/>
    <mergeCell ref="B230:J230"/>
    <mergeCell ref="B218:E218"/>
    <mergeCell ref="F212:G212"/>
    <mergeCell ref="B220:E220"/>
    <mergeCell ref="B125:E125"/>
    <mergeCell ref="B23:J23"/>
    <mergeCell ref="B91:E91"/>
    <mergeCell ref="B40:E40"/>
    <mergeCell ref="B200:E200"/>
    <mergeCell ref="B202:E202"/>
    <mergeCell ref="B80:E80"/>
    <mergeCell ref="B98:E98"/>
    <mergeCell ref="B173:E173"/>
    <mergeCell ref="B172:E172"/>
    <mergeCell ref="B174:E174"/>
    <mergeCell ref="B26:E26"/>
    <mergeCell ref="B108:E108"/>
    <mergeCell ref="B113:E113"/>
    <mergeCell ref="B83:E83"/>
    <mergeCell ref="B84:E84"/>
    <mergeCell ref="B82:E82"/>
    <mergeCell ref="B71:E71"/>
    <mergeCell ref="B72:E72"/>
    <mergeCell ref="B75:E75"/>
    <mergeCell ref="B76:E76"/>
    <mergeCell ref="B49:E49"/>
    <mergeCell ref="B50:E50"/>
    <mergeCell ref="B51:E51"/>
    <mergeCell ref="B103:E103"/>
    <mergeCell ref="B127:E127"/>
    <mergeCell ref="B128:E128"/>
    <mergeCell ref="B145:E145"/>
    <mergeCell ref="B12:E12"/>
    <mergeCell ref="B15:E15"/>
    <mergeCell ref="B18:E18"/>
    <mergeCell ref="B167:E167"/>
    <mergeCell ref="B169:E169"/>
    <mergeCell ref="B168:E168"/>
    <mergeCell ref="B138:E138"/>
    <mergeCell ref="B139:E139"/>
    <mergeCell ref="B21:E21"/>
    <mergeCell ref="B25:E25"/>
    <mergeCell ref="B24:J24"/>
    <mergeCell ref="F34:H34"/>
    <mergeCell ref="B36:E36"/>
    <mergeCell ref="B56:J56"/>
    <mergeCell ref="B57:E57"/>
    <mergeCell ref="B37:E37"/>
    <mergeCell ref="B132:E132"/>
    <mergeCell ref="B147:E147"/>
    <mergeCell ref="B61:E61"/>
    <mergeCell ref="B126:E126"/>
    <mergeCell ref="B48:E48"/>
    <mergeCell ref="B89:E89"/>
    <mergeCell ref="B58:E58"/>
    <mergeCell ref="B62:E62"/>
    <mergeCell ref="B41:E41"/>
    <mergeCell ref="B42:E42"/>
    <mergeCell ref="B43:E43"/>
    <mergeCell ref="B44:E44"/>
    <mergeCell ref="B45:E45"/>
    <mergeCell ref="B46:E46"/>
    <mergeCell ref="A1:J1"/>
    <mergeCell ref="A2:J2"/>
    <mergeCell ref="A3:J3"/>
    <mergeCell ref="B4:J4"/>
    <mergeCell ref="B5:E5"/>
    <mergeCell ref="B6:E6"/>
    <mergeCell ref="D7:E7"/>
    <mergeCell ref="B9:E9"/>
    <mergeCell ref="B47:E47"/>
    <mergeCell ref="B38:E38"/>
    <mergeCell ref="B39:E39"/>
    <mergeCell ref="B30:E30"/>
    <mergeCell ref="B31:E31"/>
    <mergeCell ref="B159:E159"/>
    <mergeCell ref="B140:E140"/>
    <mergeCell ref="B141:E141"/>
    <mergeCell ref="B148:E148"/>
    <mergeCell ref="B156:E156"/>
    <mergeCell ref="B144:E144"/>
    <mergeCell ref="B150:E150"/>
    <mergeCell ref="B199:E199"/>
    <mergeCell ref="B166:E166"/>
    <mergeCell ref="B170:E170"/>
    <mergeCell ref="B129:E129"/>
    <mergeCell ref="B131:E131"/>
    <mergeCell ref="B153:E153"/>
    <mergeCell ref="B146:E146"/>
    <mergeCell ref="B149:E149"/>
    <mergeCell ref="B133:E133"/>
    <mergeCell ref="B134:E134"/>
    <mergeCell ref="B135:E135"/>
    <mergeCell ref="B136:E136"/>
    <mergeCell ref="B151:E151"/>
    <mergeCell ref="B152:E152"/>
    <mergeCell ref="B137:E137"/>
    <mergeCell ref="B130:E130"/>
    <mergeCell ref="B114:E114"/>
    <mergeCell ref="B117:J117"/>
    <mergeCell ref="B119:E119"/>
    <mergeCell ref="B121:E121"/>
    <mergeCell ref="B124:E124"/>
    <mergeCell ref="B120:E120"/>
    <mergeCell ref="B122:E122"/>
    <mergeCell ref="B123:E123"/>
    <mergeCell ref="B118:E118"/>
    <mergeCell ref="B161:E161"/>
    <mergeCell ref="B184:C184"/>
    <mergeCell ref="B185:C185"/>
    <mergeCell ref="B186:C186"/>
    <mergeCell ref="B187:C187"/>
    <mergeCell ref="B188:C188"/>
    <mergeCell ref="G189:H189"/>
    <mergeCell ref="B191:E191"/>
    <mergeCell ref="B154:E154"/>
    <mergeCell ref="B155:E155"/>
    <mergeCell ref="B160:E160"/>
    <mergeCell ref="B171:E171"/>
    <mergeCell ref="B175:E175"/>
    <mergeCell ref="B176:E176"/>
    <mergeCell ref="B162:E162"/>
    <mergeCell ref="B163:E163"/>
    <mergeCell ref="B157:E157"/>
    <mergeCell ref="B158:E158"/>
    <mergeCell ref="B179:I179"/>
    <mergeCell ref="B180:C180"/>
    <mergeCell ref="B181:C181"/>
    <mergeCell ref="B182:C182"/>
    <mergeCell ref="B183:C183"/>
    <mergeCell ref="B164:E164"/>
    <mergeCell ref="B87:J87"/>
    <mergeCell ref="B88:E88"/>
    <mergeCell ref="B93:E93"/>
    <mergeCell ref="B96:E96"/>
    <mergeCell ref="B99:E99"/>
    <mergeCell ref="B101:E101"/>
    <mergeCell ref="B104:E104"/>
    <mergeCell ref="B94:E94"/>
    <mergeCell ref="F685:J685"/>
    <mergeCell ref="B631:E631"/>
    <mergeCell ref="B626:E626"/>
    <mergeCell ref="B621:E621"/>
    <mergeCell ref="B640:E640"/>
    <mergeCell ref="F214:G214"/>
    <mergeCell ref="B221:E221"/>
    <mergeCell ref="B257:E257"/>
    <mergeCell ref="B262:E262"/>
    <mergeCell ref="B267:E267"/>
    <mergeCell ref="B268:E268"/>
    <mergeCell ref="B269:E269"/>
    <mergeCell ref="B217:E217"/>
    <mergeCell ref="B246:E246"/>
    <mergeCell ref="B247:E247"/>
    <mergeCell ref="B242:E242"/>
    <mergeCell ref="K672:N672"/>
    <mergeCell ref="K673:N673"/>
    <mergeCell ref="K674:N674"/>
    <mergeCell ref="K675:N675"/>
    <mergeCell ref="B672:E672"/>
    <mergeCell ref="B689:E689"/>
    <mergeCell ref="B690:E690"/>
    <mergeCell ref="K676:N676"/>
    <mergeCell ref="K677:N677"/>
    <mergeCell ref="K678:N678"/>
    <mergeCell ref="K679:N679"/>
    <mergeCell ref="K680:N680"/>
    <mergeCell ref="K681:N681"/>
    <mergeCell ref="K682:N682"/>
    <mergeCell ref="B676:E676"/>
    <mergeCell ref="B677:E677"/>
    <mergeCell ref="B678:E678"/>
    <mergeCell ref="B679:E679"/>
    <mergeCell ref="B680:E680"/>
    <mergeCell ref="B681:E681"/>
    <mergeCell ref="B682:E682"/>
    <mergeCell ref="B685:E685"/>
    <mergeCell ref="B686:E686"/>
    <mergeCell ref="K631:N631"/>
    <mergeCell ref="B632:E632"/>
    <mergeCell ref="K664:N664"/>
    <mergeCell ref="B665:E665"/>
    <mergeCell ref="K665:N665"/>
    <mergeCell ref="B666:E666"/>
    <mergeCell ref="K666:N666"/>
    <mergeCell ref="B667:E667"/>
    <mergeCell ref="K667:N667"/>
    <mergeCell ref="K659:N659"/>
    <mergeCell ref="B660:E660"/>
    <mergeCell ref="K660:N660"/>
    <mergeCell ref="B663:E663"/>
    <mergeCell ref="K663:N663"/>
    <mergeCell ref="K654:N654"/>
    <mergeCell ref="B655:E655"/>
    <mergeCell ref="K655:N655"/>
    <mergeCell ref="B656:E656"/>
    <mergeCell ref="K656:N656"/>
    <mergeCell ref="B657:E657"/>
    <mergeCell ref="K657:N657"/>
    <mergeCell ref="B658:E658"/>
    <mergeCell ref="K658:N658"/>
    <mergeCell ref="K637:N637"/>
    <mergeCell ref="K626:N626"/>
    <mergeCell ref="B627:E627"/>
    <mergeCell ref="K627:N627"/>
    <mergeCell ref="B628:E628"/>
    <mergeCell ref="K628:N628"/>
    <mergeCell ref="B629:E629"/>
    <mergeCell ref="K629:N629"/>
    <mergeCell ref="B630:E630"/>
    <mergeCell ref="K630:N630"/>
    <mergeCell ref="K621:N621"/>
    <mergeCell ref="B622:E622"/>
    <mergeCell ref="K622:N622"/>
    <mergeCell ref="B623:E623"/>
    <mergeCell ref="K623:N623"/>
    <mergeCell ref="B624:E624"/>
    <mergeCell ref="K624:N624"/>
    <mergeCell ref="B625:E625"/>
    <mergeCell ref="K625:N625"/>
    <mergeCell ref="K640:N640"/>
    <mergeCell ref="B641:E641"/>
    <mergeCell ref="K641:N641"/>
    <mergeCell ref="K632:N632"/>
    <mergeCell ref="B633:E633"/>
    <mergeCell ref="K633:N633"/>
    <mergeCell ref="B634:E634"/>
    <mergeCell ref="K634:N634"/>
    <mergeCell ref="B635:E635"/>
    <mergeCell ref="K635:N635"/>
    <mergeCell ref="B636:E636"/>
    <mergeCell ref="K636:N636"/>
    <mergeCell ref="K642:N642"/>
    <mergeCell ref="B643:E643"/>
    <mergeCell ref="K643:N643"/>
    <mergeCell ref="B644:E644"/>
    <mergeCell ref="K644:N644"/>
    <mergeCell ref="B645:E645"/>
    <mergeCell ref="K645:N645"/>
    <mergeCell ref="B646:E646"/>
    <mergeCell ref="K646:N646"/>
    <mergeCell ref="K586:N586"/>
    <mergeCell ref="B587:E587"/>
    <mergeCell ref="K587:N587"/>
    <mergeCell ref="B588:E588"/>
    <mergeCell ref="K588:N588"/>
    <mergeCell ref="B589:E589"/>
    <mergeCell ref="K589:N589"/>
    <mergeCell ref="B590:E590"/>
    <mergeCell ref="K590:N590"/>
    <mergeCell ref="K591:N591"/>
    <mergeCell ref="B592:E592"/>
    <mergeCell ref="K592:N592"/>
    <mergeCell ref="B593:E593"/>
    <mergeCell ref="K593:N593"/>
    <mergeCell ref="B594:E594"/>
    <mergeCell ref="K594:N594"/>
    <mergeCell ref="B595:E595"/>
    <mergeCell ref="K595:N595"/>
    <mergeCell ref="K596:N596"/>
    <mergeCell ref="B597:E597"/>
    <mergeCell ref="K597:N597"/>
    <mergeCell ref="B598:E598"/>
    <mergeCell ref="K598:N598"/>
    <mergeCell ref="B599:E599"/>
    <mergeCell ref="K599:N599"/>
    <mergeCell ref="B600:E600"/>
    <mergeCell ref="K600:N600"/>
    <mergeCell ref="K607:N607"/>
    <mergeCell ref="B608:E608"/>
    <mergeCell ref="K608:N608"/>
    <mergeCell ref="B609:E609"/>
    <mergeCell ref="K609:N609"/>
    <mergeCell ref="K601:N601"/>
    <mergeCell ref="B602:E602"/>
    <mergeCell ref="K602:N602"/>
    <mergeCell ref="B603:E603"/>
    <mergeCell ref="K603:N603"/>
    <mergeCell ref="B604:E604"/>
    <mergeCell ref="K604:N604"/>
    <mergeCell ref="B605:E605"/>
    <mergeCell ref="K605:N605"/>
    <mergeCell ref="B201:E201"/>
    <mergeCell ref="B204:E204"/>
    <mergeCell ref="B165:E165"/>
    <mergeCell ref="B206:E206"/>
    <mergeCell ref="B207:E207"/>
    <mergeCell ref="B255:E255"/>
    <mergeCell ref="B244:E244"/>
    <mergeCell ref="B252:E252"/>
    <mergeCell ref="B235:E235"/>
    <mergeCell ref="B236:E236"/>
    <mergeCell ref="B240:E240"/>
    <mergeCell ref="B249:E249"/>
    <mergeCell ref="B251:E251"/>
    <mergeCell ref="B254:E254"/>
    <mergeCell ref="B208:E208"/>
    <mergeCell ref="B192:E192"/>
    <mergeCell ref="B193:E193"/>
    <mergeCell ref="B194:E194"/>
    <mergeCell ref="B195:E195"/>
    <mergeCell ref="B196:E196"/>
    <mergeCell ref="B197:E197"/>
    <mergeCell ref="B198:E198"/>
    <mergeCell ref="B203:E203"/>
    <mergeCell ref="B209:E209"/>
    <mergeCell ref="B287:E287"/>
    <mergeCell ref="B271:E271"/>
    <mergeCell ref="B219:E219"/>
    <mergeCell ref="B233:E233"/>
    <mergeCell ref="B237:E237"/>
    <mergeCell ref="B238:E238"/>
    <mergeCell ref="B241:J241"/>
    <mergeCell ref="B243:E243"/>
    <mergeCell ref="B250:E250"/>
    <mergeCell ref="B226:E226"/>
    <mergeCell ref="B227:E227"/>
    <mergeCell ref="B231:E231"/>
    <mergeCell ref="B232:E232"/>
    <mergeCell ref="B281:E281"/>
    <mergeCell ref="B270:E270"/>
    <mergeCell ref="B276:E276"/>
    <mergeCell ref="B274:E274"/>
    <mergeCell ref="B279:E279"/>
    <mergeCell ref="B280:E280"/>
    <mergeCell ref="B261:E261"/>
    <mergeCell ref="B263:E263"/>
    <mergeCell ref="B264:E264"/>
    <mergeCell ref="B265:E265"/>
    <mergeCell ref="B245:E245"/>
    <mergeCell ref="F314:G314"/>
    <mergeCell ref="B316:J316"/>
    <mergeCell ref="B324:E324"/>
    <mergeCell ref="B325:E325"/>
    <mergeCell ref="B335:E335"/>
    <mergeCell ref="B338:E338"/>
    <mergeCell ref="B308:E308"/>
    <mergeCell ref="B294:E294"/>
    <mergeCell ref="B295:E295"/>
    <mergeCell ref="B309:E309"/>
    <mergeCell ref="B310:E310"/>
    <mergeCell ref="B311:E311"/>
    <mergeCell ref="B312:E312"/>
    <mergeCell ref="B313:E313"/>
    <mergeCell ref="B314:E314"/>
    <mergeCell ref="B326:E326"/>
    <mergeCell ref="B336:E336"/>
    <mergeCell ref="B334:E334"/>
    <mergeCell ref="B331:E331"/>
    <mergeCell ref="B332:E332"/>
    <mergeCell ref="F328:G328"/>
    <mergeCell ref="B341:E341"/>
    <mergeCell ref="B347:E347"/>
    <mergeCell ref="B348:E348"/>
    <mergeCell ref="B317:E317"/>
    <mergeCell ref="B344:E344"/>
    <mergeCell ref="B345:E345"/>
    <mergeCell ref="B318:E318"/>
    <mergeCell ref="B328:E328"/>
    <mergeCell ref="B329:E329"/>
    <mergeCell ref="B337:E337"/>
    <mergeCell ref="B342:E342"/>
    <mergeCell ref="B343:E343"/>
    <mergeCell ref="B322:E322"/>
    <mergeCell ref="B320:E320"/>
    <mergeCell ref="B321:E321"/>
    <mergeCell ref="B319:E319"/>
    <mergeCell ref="B323:E323"/>
    <mergeCell ref="B346:E346"/>
    <mergeCell ref="B349:E349"/>
    <mergeCell ref="B361:E361"/>
    <mergeCell ref="B362:E362"/>
    <mergeCell ref="B384:E384"/>
    <mergeCell ref="B385:E385"/>
    <mergeCell ref="B398:J398"/>
    <mergeCell ref="B400:E400"/>
    <mergeCell ref="B401:E401"/>
    <mergeCell ref="B405:E405"/>
    <mergeCell ref="B351:E351"/>
    <mergeCell ref="B372:E372"/>
    <mergeCell ref="B367:E367"/>
    <mergeCell ref="B373:E373"/>
    <mergeCell ref="B374:E374"/>
    <mergeCell ref="B379:E379"/>
    <mergeCell ref="B380:E380"/>
    <mergeCell ref="B386:E386"/>
    <mergeCell ref="B350:E350"/>
    <mergeCell ref="H489:I489"/>
    <mergeCell ref="B492:J492"/>
    <mergeCell ref="B498:E498"/>
    <mergeCell ref="B447:E447"/>
    <mergeCell ref="B449:E449"/>
    <mergeCell ref="B488:E488"/>
    <mergeCell ref="B487:E487"/>
    <mergeCell ref="B468:E468"/>
    <mergeCell ref="B458:E458"/>
    <mergeCell ref="B459:E459"/>
    <mergeCell ref="B452:E452"/>
    <mergeCell ref="B483:E483"/>
    <mergeCell ref="B484:E484"/>
    <mergeCell ref="B490:E490"/>
    <mergeCell ref="B477:E477"/>
    <mergeCell ref="B465:E465"/>
    <mergeCell ref="B480:E480"/>
    <mergeCell ref="B481:E481"/>
    <mergeCell ref="H455:I455"/>
    <mergeCell ref="F457:J457"/>
    <mergeCell ref="B464:E464"/>
    <mergeCell ref="H471:I471"/>
    <mergeCell ref="F511:G511"/>
    <mergeCell ref="F512:G512"/>
    <mergeCell ref="F513:G513"/>
    <mergeCell ref="F514:G514"/>
    <mergeCell ref="B523:E523"/>
    <mergeCell ref="B524:E524"/>
    <mergeCell ref="B528:E528"/>
    <mergeCell ref="B526:E526"/>
    <mergeCell ref="B502:E502"/>
    <mergeCell ref="B516:E516"/>
    <mergeCell ref="B517:E517"/>
    <mergeCell ref="B518:E518"/>
    <mergeCell ref="B504:E504"/>
    <mergeCell ref="B505:E505"/>
    <mergeCell ref="B506:E506"/>
    <mergeCell ref="B507:E507"/>
    <mergeCell ref="B512:E512"/>
    <mergeCell ref="B508:E508"/>
    <mergeCell ref="B509:E509"/>
    <mergeCell ref="B510:E510"/>
    <mergeCell ref="B513:E513"/>
    <mergeCell ref="B511:E511"/>
    <mergeCell ref="F549:G549"/>
    <mergeCell ref="F556:G556"/>
    <mergeCell ref="B558:J558"/>
    <mergeCell ref="B559:E559"/>
    <mergeCell ref="B565:E565"/>
    <mergeCell ref="B566:E566"/>
    <mergeCell ref="B573:E573"/>
    <mergeCell ref="D574:E574"/>
    <mergeCell ref="B569:E569"/>
    <mergeCell ref="B571:E571"/>
    <mergeCell ref="B572:E572"/>
    <mergeCell ref="B560:E560"/>
    <mergeCell ref="B562:E562"/>
    <mergeCell ref="B551:E551"/>
    <mergeCell ref="B552:E552"/>
    <mergeCell ref="B553:E553"/>
    <mergeCell ref="B563:E563"/>
    <mergeCell ref="B568:E568"/>
    <mergeCell ref="K577:N577"/>
    <mergeCell ref="K578:N578"/>
    <mergeCell ref="B579:E579"/>
    <mergeCell ref="K579:N579"/>
    <mergeCell ref="K580:N580"/>
    <mergeCell ref="K581:N581"/>
    <mergeCell ref="K582:N582"/>
    <mergeCell ref="B583:E583"/>
    <mergeCell ref="K583:N583"/>
    <mergeCell ref="B578:E578"/>
    <mergeCell ref="K584:N584"/>
    <mergeCell ref="B585:E585"/>
    <mergeCell ref="K585:N585"/>
    <mergeCell ref="B611:J611"/>
    <mergeCell ref="B619:E619"/>
    <mergeCell ref="K619:N619"/>
    <mergeCell ref="B620:E620"/>
    <mergeCell ref="K620:N620"/>
    <mergeCell ref="B639:J639"/>
    <mergeCell ref="K616:N616"/>
    <mergeCell ref="B617:E617"/>
    <mergeCell ref="K617:N617"/>
    <mergeCell ref="B618:E618"/>
    <mergeCell ref="K618:N618"/>
    <mergeCell ref="B612:E612"/>
    <mergeCell ref="K612:N612"/>
    <mergeCell ref="B613:E613"/>
    <mergeCell ref="K613:N613"/>
    <mergeCell ref="B614:E614"/>
    <mergeCell ref="K614:N614"/>
    <mergeCell ref="B615:E615"/>
    <mergeCell ref="K615:N615"/>
    <mergeCell ref="K606:N606"/>
    <mergeCell ref="B607:E607"/>
    <mergeCell ref="K647:N647"/>
    <mergeCell ref="B648:E648"/>
    <mergeCell ref="K648:N648"/>
    <mergeCell ref="B662:J662"/>
    <mergeCell ref="B670:E670"/>
    <mergeCell ref="K670:N670"/>
    <mergeCell ref="B671:E671"/>
    <mergeCell ref="K671:N671"/>
    <mergeCell ref="B684:J684"/>
    <mergeCell ref="K669:N669"/>
    <mergeCell ref="B668:E668"/>
    <mergeCell ref="K668:N668"/>
    <mergeCell ref="K649:N649"/>
    <mergeCell ref="B650:E650"/>
    <mergeCell ref="K650:N650"/>
    <mergeCell ref="B651:E651"/>
    <mergeCell ref="K651:N651"/>
    <mergeCell ref="B652:E652"/>
    <mergeCell ref="K652:N652"/>
    <mergeCell ref="B653:E653"/>
    <mergeCell ref="K653:N653"/>
    <mergeCell ref="B673:E673"/>
    <mergeCell ref="B674:E674"/>
    <mergeCell ref="B675:E675"/>
    <mergeCell ref="B697:E697"/>
    <mergeCell ref="B700:E700"/>
    <mergeCell ref="B704:J704"/>
    <mergeCell ref="H706:K706"/>
    <mergeCell ref="H707:K707"/>
    <mergeCell ref="H708:K708"/>
    <mergeCell ref="H709:K709"/>
    <mergeCell ref="B710:E710"/>
    <mergeCell ref="H710:K710"/>
    <mergeCell ref="B708:E708"/>
    <mergeCell ref="B709:E709"/>
    <mergeCell ref="B707:E707"/>
    <mergeCell ref="D711:E711"/>
    <mergeCell ref="J711:K711"/>
    <mergeCell ref="B713:E713"/>
    <mergeCell ref="B720:E720"/>
    <mergeCell ref="F725:H725"/>
    <mergeCell ref="B727:E727"/>
    <mergeCell ref="B730:E730"/>
    <mergeCell ref="B733:E733"/>
    <mergeCell ref="B735:E735"/>
    <mergeCell ref="B722:E722"/>
    <mergeCell ref="B755:E755"/>
    <mergeCell ref="B756:E756"/>
    <mergeCell ref="B771:E771"/>
    <mergeCell ref="B774:E774"/>
    <mergeCell ref="B775:E775"/>
    <mergeCell ref="B764:E764"/>
    <mergeCell ref="B759:E759"/>
    <mergeCell ref="B793:J793"/>
    <mergeCell ref="B794:E794"/>
    <mergeCell ref="B778:J778"/>
    <mergeCell ref="B779:E779"/>
    <mergeCell ref="B780:E780"/>
    <mergeCell ref="B784:E784"/>
    <mergeCell ref="B790:E790"/>
    <mergeCell ref="B791:E791"/>
    <mergeCell ref="B765:E765"/>
    <mergeCell ref="B768:E768"/>
    <mergeCell ref="B769:E769"/>
    <mergeCell ref="B772:E772"/>
    <mergeCell ref="B788:E788"/>
    <mergeCell ref="B783:E783"/>
    <mergeCell ref="B795:E795"/>
    <mergeCell ref="B796:E796"/>
    <mergeCell ref="B799:E799"/>
    <mergeCell ref="B800:E800"/>
    <mergeCell ref="F801:G801"/>
    <mergeCell ref="B803:J803"/>
    <mergeCell ref="B805:E805"/>
    <mergeCell ref="B797:E797"/>
    <mergeCell ref="B798:E798"/>
    <mergeCell ref="B804:E804"/>
    <mergeCell ref="B807:E807"/>
    <mergeCell ref="B814:J814"/>
    <mergeCell ref="B815:E815"/>
    <mergeCell ref="B816:E816"/>
    <mergeCell ref="B828:J828"/>
    <mergeCell ref="B829:J829"/>
    <mergeCell ref="B836:J836"/>
    <mergeCell ref="B837:E837"/>
    <mergeCell ref="B838:E838"/>
    <mergeCell ref="B810:J810"/>
    <mergeCell ref="B811:E811"/>
    <mergeCell ref="B812:E812"/>
    <mergeCell ref="B826:E826"/>
    <mergeCell ref="B818:E818"/>
    <mergeCell ref="B819:E819"/>
    <mergeCell ref="B821:E821"/>
    <mergeCell ref="B808:E808"/>
    <mergeCell ref="B820:E820"/>
    <mergeCell ref="B841:E841"/>
    <mergeCell ref="B842:E842"/>
    <mergeCell ref="B843:E843"/>
    <mergeCell ref="B844:E844"/>
    <mergeCell ref="B847:E847"/>
    <mergeCell ref="B848:E848"/>
    <mergeCell ref="B850:E850"/>
    <mergeCell ref="B851:E851"/>
    <mergeCell ref="B853:J853"/>
    <mergeCell ref="B878:E878"/>
    <mergeCell ref="B879:E879"/>
    <mergeCell ref="B880:E880"/>
    <mergeCell ref="B854:J854"/>
    <mergeCell ref="B855:E855"/>
    <mergeCell ref="B858:J858"/>
    <mergeCell ref="B859:E859"/>
    <mergeCell ref="B860:E860"/>
    <mergeCell ref="B863:E863"/>
    <mergeCell ref="B864:E864"/>
    <mergeCell ref="B865:E865"/>
    <mergeCell ref="B868:E868"/>
    <mergeCell ref="B869:E869"/>
    <mergeCell ref="B871:E871"/>
    <mergeCell ref="B872:E872"/>
    <mergeCell ref="B873:E873"/>
    <mergeCell ref="B875:E875"/>
    <mergeCell ref="B876:E876"/>
    <mergeCell ref="B912:F912"/>
    <mergeCell ref="B913:F913"/>
    <mergeCell ref="B914:F914"/>
    <mergeCell ref="B915:F915"/>
    <mergeCell ref="B916:F916"/>
    <mergeCell ref="B893:E893"/>
    <mergeCell ref="B894:E894"/>
    <mergeCell ref="B895:E895"/>
    <mergeCell ref="B896:E896"/>
    <mergeCell ref="B898:E898"/>
    <mergeCell ref="B902:E902"/>
    <mergeCell ref="B903:E903"/>
    <mergeCell ref="B905:E905"/>
    <mergeCell ref="B906:E906"/>
    <mergeCell ref="B899:E899"/>
    <mergeCell ref="B900:E900"/>
    <mergeCell ref="B901:E901"/>
    <mergeCell ref="B908:F908"/>
    <mergeCell ref="B909:F909"/>
    <mergeCell ref="B910:F910"/>
    <mergeCell ref="B911:F911"/>
    <mergeCell ref="B881:E881"/>
    <mergeCell ref="B882:E882"/>
    <mergeCell ref="B883:E883"/>
    <mergeCell ref="B884:E884"/>
    <mergeCell ref="F886:G886"/>
    <mergeCell ref="B889:J889"/>
    <mergeCell ref="B890:E890"/>
    <mergeCell ref="B891:E891"/>
    <mergeCell ref="B892:E892"/>
  </mergeCells>
  <phoneticPr fontId="16" type="noConversion"/>
  <pageMargins left="0.511811024" right="0.511811024" top="0.78740157499999996" bottom="0.78740157499999996" header="0.31496062000000002" footer="0.31496062000000002"/>
  <pageSetup paperSize="9" scale="88" orientation="landscape" r:id="rId1"/>
  <rowBreaks count="1" manualBreakCount="1">
    <brk id="888" max="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V28"/>
  <sheetViews>
    <sheetView view="pageBreakPreview" zoomScale="60" zoomScaleNormal="70" workbookViewId="0">
      <selection activeCell="N5" sqref="N5"/>
    </sheetView>
  </sheetViews>
  <sheetFormatPr defaultRowHeight="15" x14ac:dyDescent="0.25"/>
  <cols>
    <col min="1" max="1" width="9.140625" style="123"/>
    <col min="2" max="2" width="65" style="132" bestFit="1" customWidth="1"/>
    <col min="3" max="3" width="11.140625" bestFit="1" customWidth="1"/>
    <col min="4" max="4" width="15" bestFit="1" customWidth="1"/>
    <col min="5" max="5" width="15.28515625" style="123" customWidth="1"/>
    <col min="6" max="6" width="27.7109375" customWidth="1"/>
    <col min="7" max="7" width="15.28515625" style="123" customWidth="1"/>
    <col min="8" max="8" width="29.42578125" bestFit="1" customWidth="1"/>
    <col min="9" max="9" width="15.28515625" customWidth="1"/>
    <col min="10" max="10" width="29.42578125" bestFit="1" customWidth="1"/>
    <col min="11" max="11" width="14.5703125" customWidth="1"/>
    <col min="12" max="12" width="26.5703125" bestFit="1" customWidth="1"/>
    <col min="15" max="15" width="9.42578125" customWidth="1"/>
  </cols>
  <sheetData>
    <row r="1" spans="1:22" ht="22.5" customHeight="1" x14ac:dyDescent="0.25">
      <c r="A1" s="597" t="s">
        <v>606</v>
      </c>
      <c r="B1" s="598"/>
      <c r="C1" s="598"/>
      <c r="D1" s="598"/>
      <c r="E1" s="598"/>
      <c r="F1" s="598"/>
      <c r="G1" s="598"/>
      <c r="H1" s="598"/>
      <c r="I1" s="598"/>
      <c r="J1" s="598"/>
      <c r="K1" s="598"/>
      <c r="L1" s="599"/>
    </row>
    <row r="2" spans="1:22" ht="22.5" customHeight="1" x14ac:dyDescent="0.25">
      <c r="A2" s="600"/>
      <c r="B2" s="601"/>
      <c r="C2" s="601"/>
      <c r="D2" s="601"/>
      <c r="E2" s="601"/>
      <c r="F2" s="601"/>
      <c r="G2" s="601"/>
      <c r="H2" s="601"/>
      <c r="I2" s="601"/>
      <c r="J2" s="601"/>
      <c r="K2" s="601"/>
      <c r="L2" s="602"/>
    </row>
    <row r="3" spans="1:22" s="207" customFormat="1" ht="39" customHeight="1" x14ac:dyDescent="0.2">
      <c r="A3" s="603" t="s">
        <v>513</v>
      </c>
      <c r="B3" s="604" t="s">
        <v>607</v>
      </c>
      <c r="C3" s="604" t="s">
        <v>177</v>
      </c>
      <c r="D3" s="604" t="s">
        <v>70</v>
      </c>
      <c r="E3" s="604" t="s">
        <v>173</v>
      </c>
      <c r="F3" s="604"/>
      <c r="G3" s="604"/>
      <c r="H3" s="604"/>
      <c r="I3" s="604"/>
      <c r="J3" s="604"/>
      <c r="K3" s="604"/>
      <c r="L3" s="605" t="s">
        <v>613</v>
      </c>
      <c r="M3" s="596"/>
      <c r="N3" s="596"/>
      <c r="O3" s="596"/>
      <c r="P3" s="596"/>
      <c r="Q3" s="596"/>
      <c r="R3" s="596"/>
      <c r="S3" s="596"/>
      <c r="T3" s="596"/>
      <c r="U3" s="596"/>
      <c r="V3" s="596"/>
    </row>
    <row r="4" spans="1:22" s="172" customFormat="1" ht="25.5" customHeight="1" x14ac:dyDescent="0.2">
      <c r="A4" s="603"/>
      <c r="B4" s="604"/>
      <c r="C4" s="604"/>
      <c r="D4" s="604"/>
      <c r="E4" s="373" t="s">
        <v>608</v>
      </c>
      <c r="F4" s="373" t="s">
        <v>609</v>
      </c>
      <c r="G4" s="373" t="s">
        <v>610</v>
      </c>
      <c r="H4" s="373" t="s">
        <v>609</v>
      </c>
      <c r="I4" s="373" t="s">
        <v>611</v>
      </c>
      <c r="J4" s="373" t="s">
        <v>609</v>
      </c>
      <c r="K4" s="373" t="s">
        <v>612</v>
      </c>
      <c r="L4" s="605"/>
      <c r="M4" s="596"/>
      <c r="N4" s="596"/>
      <c r="O4" s="596"/>
      <c r="P4" s="596"/>
      <c r="Q4" s="596"/>
      <c r="R4" s="596"/>
      <c r="S4" s="596"/>
      <c r="T4" s="596"/>
      <c r="U4" s="596"/>
      <c r="V4" s="596"/>
    </row>
    <row r="5" spans="1:22" s="193" customFormat="1" ht="47.25" customHeight="1" x14ac:dyDescent="0.25">
      <c r="A5" s="208" t="s">
        <v>690</v>
      </c>
      <c r="B5" s="209" t="s">
        <v>614</v>
      </c>
      <c r="C5" s="133" t="s">
        <v>110</v>
      </c>
      <c r="D5" s="210">
        <v>1</v>
      </c>
      <c r="E5" s="256">
        <v>3999</v>
      </c>
      <c r="F5" s="134" t="s">
        <v>769</v>
      </c>
      <c r="G5" s="256">
        <v>5221.2</v>
      </c>
      <c r="H5" s="134" t="s">
        <v>777</v>
      </c>
      <c r="I5" s="256">
        <v>5399</v>
      </c>
      <c r="J5" s="134" t="s">
        <v>776</v>
      </c>
      <c r="K5" s="211">
        <v>44682</v>
      </c>
      <c r="L5" s="212">
        <f>(E5+G5+I5)/3</f>
        <v>4873.0666666666666</v>
      </c>
    </row>
    <row r="6" spans="1:22" s="193" customFormat="1" ht="47.25" customHeight="1" x14ac:dyDescent="0.25">
      <c r="A6" s="208" t="s">
        <v>691</v>
      </c>
      <c r="B6" s="209" t="s">
        <v>615</v>
      </c>
      <c r="C6" s="133" t="s">
        <v>110</v>
      </c>
      <c r="D6" s="210">
        <v>1</v>
      </c>
      <c r="E6" s="256">
        <v>2665</v>
      </c>
      <c r="F6" s="134" t="s">
        <v>619</v>
      </c>
      <c r="G6" s="256">
        <f>1995+1258</f>
        <v>3253</v>
      </c>
      <c r="H6" s="134" t="s">
        <v>688</v>
      </c>
      <c r="I6" s="256">
        <v>3200</v>
      </c>
      <c r="J6" s="134" t="s">
        <v>736</v>
      </c>
      <c r="K6" s="211">
        <v>44682</v>
      </c>
      <c r="L6" s="212">
        <f t="shared" ref="L6:L10" si="0">(E6+G6+I6)/3</f>
        <v>3039.3333333333335</v>
      </c>
    </row>
    <row r="7" spans="1:22" s="193" customFormat="1" ht="47.25" customHeight="1" x14ac:dyDescent="0.25">
      <c r="A7" s="208" t="s">
        <v>692</v>
      </c>
      <c r="B7" s="209" t="s">
        <v>644</v>
      </c>
      <c r="C7" s="133" t="s">
        <v>110</v>
      </c>
      <c r="D7" s="210">
        <v>1</v>
      </c>
      <c r="E7" s="256">
        <v>115</v>
      </c>
      <c r="F7" s="134" t="s">
        <v>620</v>
      </c>
      <c r="G7" s="256">
        <v>182</v>
      </c>
      <c r="H7" s="134" t="s">
        <v>688</v>
      </c>
      <c r="I7" s="256">
        <v>290</v>
      </c>
      <c r="J7" s="134" t="s">
        <v>736</v>
      </c>
      <c r="K7" s="211">
        <v>44682</v>
      </c>
      <c r="L7" s="212">
        <f t="shared" si="0"/>
        <v>195.66666666666666</v>
      </c>
    </row>
    <row r="8" spans="1:22" s="193" customFormat="1" ht="47.25" customHeight="1" x14ac:dyDescent="0.25">
      <c r="A8" s="208" t="s">
        <v>693</v>
      </c>
      <c r="B8" s="209" t="s">
        <v>617</v>
      </c>
      <c r="C8" s="133" t="s">
        <v>110</v>
      </c>
      <c r="D8" s="210">
        <v>1</v>
      </c>
      <c r="E8" s="256">
        <v>450</v>
      </c>
      <c r="F8" s="134" t="s">
        <v>623</v>
      </c>
      <c r="G8" s="256">
        <v>633</v>
      </c>
      <c r="H8" s="134" t="s">
        <v>688</v>
      </c>
      <c r="I8" s="256">
        <v>1200</v>
      </c>
      <c r="J8" s="134" t="s">
        <v>736</v>
      </c>
      <c r="K8" s="211">
        <v>44682</v>
      </c>
      <c r="L8" s="212">
        <f t="shared" si="0"/>
        <v>761</v>
      </c>
    </row>
    <row r="9" spans="1:22" s="193" customFormat="1" ht="47.25" customHeight="1" x14ac:dyDescent="0.25">
      <c r="A9" s="208" t="s">
        <v>694</v>
      </c>
      <c r="B9" s="209" t="s">
        <v>618</v>
      </c>
      <c r="C9" s="133" t="s">
        <v>110</v>
      </c>
      <c r="D9" s="210">
        <v>1</v>
      </c>
      <c r="E9" s="256">
        <v>45</v>
      </c>
      <c r="F9" s="134" t="s">
        <v>624</v>
      </c>
      <c r="G9" s="256">
        <v>75</v>
      </c>
      <c r="H9" s="134" t="s">
        <v>688</v>
      </c>
      <c r="I9" s="256">
        <v>90</v>
      </c>
      <c r="J9" s="134" t="s">
        <v>736</v>
      </c>
      <c r="K9" s="211">
        <v>44682</v>
      </c>
      <c r="L9" s="212">
        <f t="shared" si="0"/>
        <v>70</v>
      </c>
    </row>
    <row r="10" spans="1:22" s="193" customFormat="1" ht="47.25" customHeight="1" x14ac:dyDescent="0.25">
      <c r="A10" s="208" t="s">
        <v>695</v>
      </c>
      <c r="B10" s="209" t="s">
        <v>643</v>
      </c>
      <c r="C10" s="133" t="s">
        <v>110</v>
      </c>
      <c r="D10" s="210">
        <v>1</v>
      </c>
      <c r="E10" s="256">
        <v>45</v>
      </c>
      <c r="F10" s="134" t="s">
        <v>624</v>
      </c>
      <c r="G10" s="256">
        <f>195/3</f>
        <v>65</v>
      </c>
      <c r="H10" s="134" t="s">
        <v>688</v>
      </c>
      <c r="I10" s="256">
        <v>90</v>
      </c>
      <c r="J10" s="134" t="s">
        <v>736</v>
      </c>
      <c r="K10" s="211">
        <v>44682</v>
      </c>
      <c r="L10" s="212">
        <f t="shared" si="0"/>
        <v>66.666666666666671</v>
      </c>
    </row>
    <row r="11" spans="1:22" s="193" customFormat="1" ht="60" x14ac:dyDescent="0.25">
      <c r="A11" s="208" t="s">
        <v>696</v>
      </c>
      <c r="B11" s="209" t="s">
        <v>726</v>
      </c>
      <c r="C11" s="133" t="s">
        <v>110</v>
      </c>
      <c r="D11" s="210">
        <v>1</v>
      </c>
      <c r="E11" s="256">
        <v>1599</v>
      </c>
      <c r="F11" s="134" t="s">
        <v>768</v>
      </c>
      <c r="G11" s="256">
        <v>1441.5</v>
      </c>
      <c r="H11" s="134" t="s">
        <v>727</v>
      </c>
      <c r="I11" s="256">
        <v>1670</v>
      </c>
      <c r="J11" s="134" t="s">
        <v>769</v>
      </c>
      <c r="K11" s="211">
        <v>44956</v>
      </c>
      <c r="L11" s="212">
        <f>(E11+G11+I11)/3</f>
        <v>1570.1666666666667</v>
      </c>
    </row>
    <row r="12" spans="1:22" s="193" customFormat="1" ht="48" customHeight="1" x14ac:dyDescent="0.25">
      <c r="A12" s="208" t="s">
        <v>689</v>
      </c>
      <c r="B12" s="209" t="s">
        <v>729</v>
      </c>
      <c r="C12" s="133" t="s">
        <v>110</v>
      </c>
      <c r="D12" s="210">
        <v>1</v>
      </c>
      <c r="E12" s="256">
        <v>81.11</v>
      </c>
      <c r="F12" s="134" t="s">
        <v>767</v>
      </c>
      <c r="G12" s="256">
        <v>123.08</v>
      </c>
      <c r="H12" s="134" t="s">
        <v>686</v>
      </c>
      <c r="I12" s="256">
        <v>89.9</v>
      </c>
      <c r="J12" s="134" t="s">
        <v>766</v>
      </c>
      <c r="K12" s="211">
        <v>44956</v>
      </c>
      <c r="L12" s="212">
        <f>(E12+G12+I12)/3</f>
        <v>98.030000000000015</v>
      </c>
    </row>
    <row r="13" spans="1:22" s="193" customFormat="1" ht="47.25" customHeight="1" x14ac:dyDescent="0.25">
      <c r="A13" s="208" t="s">
        <v>697</v>
      </c>
      <c r="B13" s="209" t="s">
        <v>1233</v>
      </c>
      <c r="C13" s="133" t="s">
        <v>110</v>
      </c>
      <c r="D13" s="210">
        <v>1</v>
      </c>
      <c r="E13" s="256">
        <v>59.9</v>
      </c>
      <c r="F13" s="134" t="s">
        <v>682</v>
      </c>
      <c r="G13" s="256">
        <v>55</v>
      </c>
      <c r="H13" s="134" t="s">
        <v>628</v>
      </c>
      <c r="I13" s="256">
        <v>44.8</v>
      </c>
      <c r="J13" s="134" t="s">
        <v>687</v>
      </c>
      <c r="K13" s="211">
        <v>44682</v>
      </c>
      <c r="L13" s="212">
        <f t="shared" ref="L13:L22" si="1">(E13+G13+I13)/3</f>
        <v>53.233333333333327</v>
      </c>
      <c r="O13" s="213"/>
    </row>
    <row r="14" spans="1:22" s="193" customFormat="1" ht="47.25" customHeight="1" x14ac:dyDescent="0.25">
      <c r="A14" s="208" t="s">
        <v>698</v>
      </c>
      <c r="B14" s="209" t="s">
        <v>629</v>
      </c>
      <c r="C14" s="133" t="s">
        <v>110</v>
      </c>
      <c r="D14" s="210">
        <v>1</v>
      </c>
      <c r="E14" s="256">
        <v>1749.9</v>
      </c>
      <c r="F14" s="134" t="s">
        <v>683</v>
      </c>
      <c r="G14" s="256">
        <v>1740</v>
      </c>
      <c r="H14" s="134" t="s">
        <v>628</v>
      </c>
      <c r="I14" s="256">
        <v>990</v>
      </c>
      <c r="J14" s="134" t="s">
        <v>1226</v>
      </c>
      <c r="K14" s="211">
        <v>44682</v>
      </c>
      <c r="L14" s="212">
        <f t="shared" si="1"/>
        <v>1493.3</v>
      </c>
    </row>
    <row r="15" spans="1:22" s="193" customFormat="1" ht="47.25" customHeight="1" x14ac:dyDescent="0.25">
      <c r="A15" s="208" t="s">
        <v>699</v>
      </c>
      <c r="B15" s="209" t="s">
        <v>630</v>
      </c>
      <c r="C15" s="133" t="s">
        <v>110</v>
      </c>
      <c r="D15" s="210">
        <v>1</v>
      </c>
      <c r="E15" s="256">
        <v>49.9</v>
      </c>
      <c r="F15" s="134" t="s">
        <v>684</v>
      </c>
      <c r="G15" s="256">
        <v>75</v>
      </c>
      <c r="H15" s="134" t="s">
        <v>628</v>
      </c>
      <c r="I15" s="256">
        <v>50</v>
      </c>
      <c r="J15" s="134" t="s">
        <v>1227</v>
      </c>
      <c r="K15" s="211">
        <v>44682</v>
      </c>
      <c r="L15" s="212">
        <f t="shared" si="1"/>
        <v>58.300000000000004</v>
      </c>
    </row>
    <row r="16" spans="1:22" s="193" customFormat="1" ht="47.25" customHeight="1" x14ac:dyDescent="0.25">
      <c r="A16" s="208" t="s">
        <v>700</v>
      </c>
      <c r="B16" s="209" t="s">
        <v>1234</v>
      </c>
      <c r="C16" s="133" t="s">
        <v>110</v>
      </c>
      <c r="D16" s="210">
        <v>1</v>
      </c>
      <c r="E16" s="256">
        <v>43.9</v>
      </c>
      <c r="F16" s="134" t="s">
        <v>682</v>
      </c>
      <c r="G16" s="256">
        <v>52</v>
      </c>
      <c r="H16" s="134" t="s">
        <v>628</v>
      </c>
      <c r="I16" s="256">
        <v>40.950000000000003</v>
      </c>
      <c r="J16" s="134" t="s">
        <v>1228</v>
      </c>
      <c r="K16" s="211">
        <v>44682</v>
      </c>
      <c r="L16" s="212">
        <f t="shared" si="1"/>
        <v>45.616666666666674</v>
      </c>
    </row>
    <row r="17" spans="1:12" s="193" customFormat="1" ht="47.25" customHeight="1" x14ac:dyDescent="0.25">
      <c r="A17" s="208" t="s">
        <v>701</v>
      </c>
      <c r="B17" s="209" t="s">
        <v>632</v>
      </c>
      <c r="C17" s="133" t="s">
        <v>110</v>
      </c>
      <c r="D17" s="210">
        <v>1</v>
      </c>
      <c r="E17" s="256">
        <v>128.6</v>
      </c>
      <c r="F17" s="134" t="s">
        <v>684</v>
      </c>
      <c r="G17" s="256">
        <v>90</v>
      </c>
      <c r="H17" s="134" t="s">
        <v>628</v>
      </c>
      <c r="I17" s="256">
        <v>115</v>
      </c>
      <c r="J17" s="134" t="s">
        <v>1229</v>
      </c>
      <c r="K17" s="211">
        <v>44682</v>
      </c>
      <c r="L17" s="212">
        <f t="shared" si="1"/>
        <v>111.2</v>
      </c>
    </row>
    <row r="18" spans="1:12" s="193" customFormat="1" ht="47.25" customHeight="1" x14ac:dyDescent="0.25">
      <c r="A18" s="208" t="s">
        <v>702</v>
      </c>
      <c r="B18" s="209" t="s">
        <v>625</v>
      </c>
      <c r="C18" s="133" t="s">
        <v>110</v>
      </c>
      <c r="D18" s="210">
        <v>1</v>
      </c>
      <c r="E18" s="256">
        <f>865+246</f>
        <v>1111</v>
      </c>
      <c r="F18" s="134" t="s">
        <v>621</v>
      </c>
      <c r="G18" s="256">
        <v>1200</v>
      </c>
      <c r="H18" s="134" t="s">
        <v>688</v>
      </c>
      <c r="I18" s="256">
        <v>1200</v>
      </c>
      <c r="J18" s="134" t="s">
        <v>736</v>
      </c>
      <c r="K18" s="211">
        <v>44682</v>
      </c>
      <c r="L18" s="212">
        <f t="shared" si="1"/>
        <v>1170.3333333333333</v>
      </c>
    </row>
    <row r="19" spans="1:12" s="193" customFormat="1" ht="47.25" customHeight="1" x14ac:dyDescent="0.25">
      <c r="A19" s="208" t="s">
        <v>703</v>
      </c>
      <c r="B19" s="209" t="s">
        <v>616</v>
      </c>
      <c r="C19" s="133" t="s">
        <v>110</v>
      </c>
      <c r="D19" s="210">
        <v>1</v>
      </c>
      <c r="E19" s="256">
        <v>250</v>
      </c>
      <c r="F19" s="134" t="s">
        <v>622</v>
      </c>
      <c r="G19" s="256">
        <f>3640/7</f>
        <v>520</v>
      </c>
      <c r="H19" s="134" t="s">
        <v>688</v>
      </c>
      <c r="I19" s="256">
        <v>590</v>
      </c>
      <c r="J19" s="134" t="s">
        <v>736</v>
      </c>
      <c r="K19" s="211">
        <v>44682</v>
      </c>
      <c r="L19" s="212">
        <f t="shared" si="1"/>
        <v>453.33333333333331</v>
      </c>
    </row>
    <row r="20" spans="1:12" s="193" customFormat="1" ht="30" x14ac:dyDescent="0.25">
      <c r="A20" s="208" t="s">
        <v>704</v>
      </c>
      <c r="B20" s="209" t="s">
        <v>626</v>
      </c>
      <c r="C20" s="133" t="s">
        <v>110</v>
      </c>
      <c r="D20" s="210">
        <v>1</v>
      </c>
      <c r="E20" s="256">
        <v>3363.12</v>
      </c>
      <c r="F20" s="134" t="s">
        <v>770</v>
      </c>
      <c r="G20" s="256">
        <v>3363.12</v>
      </c>
      <c r="H20" s="134" t="s">
        <v>771</v>
      </c>
      <c r="I20" s="257">
        <v>3449.99</v>
      </c>
      <c r="J20" s="134" t="s">
        <v>769</v>
      </c>
      <c r="K20" s="211">
        <v>44956</v>
      </c>
      <c r="L20" s="212">
        <f>(E20+G20+I20)/3</f>
        <v>3392.0766666666664</v>
      </c>
    </row>
    <row r="21" spans="1:12" s="193" customFormat="1" ht="47.25" customHeight="1" x14ac:dyDescent="0.25">
      <c r="A21" s="208" t="s">
        <v>728</v>
      </c>
      <c r="B21" s="209" t="s">
        <v>445</v>
      </c>
      <c r="C21" s="133" t="s">
        <v>110</v>
      </c>
      <c r="D21" s="210">
        <v>1</v>
      </c>
      <c r="E21" s="256">
        <v>607.9</v>
      </c>
      <c r="F21" s="134" t="s">
        <v>686</v>
      </c>
      <c r="G21" s="256">
        <v>475</v>
      </c>
      <c r="H21" s="134" t="s">
        <v>651</v>
      </c>
      <c r="I21" s="256">
        <v>475</v>
      </c>
      <c r="J21" s="134" t="s">
        <v>685</v>
      </c>
      <c r="K21" s="211">
        <v>44956</v>
      </c>
      <c r="L21" s="212">
        <f t="shared" si="1"/>
        <v>519.30000000000007</v>
      </c>
    </row>
    <row r="22" spans="1:12" s="193" customFormat="1" ht="48" customHeight="1" thickBot="1" x14ac:dyDescent="0.3">
      <c r="A22" s="289" t="s">
        <v>744</v>
      </c>
      <c r="B22" s="214" t="s">
        <v>681</v>
      </c>
      <c r="C22" s="215" t="s">
        <v>15</v>
      </c>
      <c r="D22" s="216">
        <v>1</v>
      </c>
      <c r="E22" s="217">
        <f>57670/150</f>
        <v>384.46666666666664</v>
      </c>
      <c r="F22" s="390" t="s">
        <v>1231</v>
      </c>
      <c r="G22" s="217">
        <f>82500/150</f>
        <v>550</v>
      </c>
      <c r="H22" s="390" t="s">
        <v>1230</v>
      </c>
      <c r="I22" s="217">
        <f>89900/150</f>
        <v>599.33333333333337</v>
      </c>
      <c r="J22" s="390" t="s">
        <v>1232</v>
      </c>
      <c r="K22" s="218">
        <v>44682</v>
      </c>
      <c r="L22" s="219">
        <f t="shared" si="1"/>
        <v>511.26666666666671</v>
      </c>
    </row>
    <row r="24" spans="1:12" ht="15.75" x14ac:dyDescent="0.25">
      <c r="I24" s="388"/>
      <c r="J24" s="389"/>
      <c r="K24" s="388"/>
      <c r="L24" s="186"/>
    </row>
    <row r="25" spans="1:12" ht="15.75" x14ac:dyDescent="0.25">
      <c r="I25" s="388"/>
      <c r="J25" s="389"/>
      <c r="K25" s="388"/>
      <c r="L25" s="186"/>
    </row>
    <row r="26" spans="1:12" ht="16.5" thickBot="1" x14ac:dyDescent="0.3">
      <c r="I26" s="388"/>
      <c r="J26" s="188"/>
      <c r="K26" s="187"/>
      <c r="L26" s="186"/>
    </row>
    <row r="27" spans="1:12" x14ac:dyDescent="0.25">
      <c r="I27" s="474" t="s">
        <v>1270</v>
      </c>
      <c r="J27" s="474"/>
      <c r="K27" s="474"/>
      <c r="L27" s="474"/>
    </row>
    <row r="28" spans="1:12" x14ac:dyDescent="0.25">
      <c r="I28" s="465" t="s">
        <v>1271</v>
      </c>
      <c r="J28" s="465"/>
      <c r="K28" s="465"/>
      <c r="L28" s="465"/>
    </row>
  </sheetData>
  <mergeCells count="19">
    <mergeCell ref="A1:L2"/>
    <mergeCell ref="A3:A4"/>
    <mergeCell ref="B3:B4"/>
    <mergeCell ref="C3:C4"/>
    <mergeCell ref="D3:D4"/>
    <mergeCell ref="L3:L4"/>
    <mergeCell ref="E3:K3"/>
    <mergeCell ref="I27:L27"/>
    <mergeCell ref="I28:L28"/>
    <mergeCell ref="U3:U4"/>
    <mergeCell ref="V3:V4"/>
    <mergeCell ref="M3:M4"/>
    <mergeCell ref="N3:N4"/>
    <mergeCell ref="O3:O4"/>
    <mergeCell ref="P3:P4"/>
    <mergeCell ref="Q3:Q4"/>
    <mergeCell ref="R3:R4"/>
    <mergeCell ref="S3:S4"/>
    <mergeCell ref="T3:T4"/>
  </mergeCells>
  <phoneticPr fontId="16" type="noConversion"/>
  <pageMargins left="0.25" right="0.25" top="0.75" bottom="0.75" header="0.3" footer="0.3"/>
  <pageSetup paperSize="9" scale="52"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D56"/>
  <sheetViews>
    <sheetView tabSelected="1" view="pageBreakPreview" zoomScale="60" zoomScaleNormal="85" workbookViewId="0">
      <selection sqref="A1:Q54"/>
    </sheetView>
  </sheetViews>
  <sheetFormatPr defaultColWidth="8.85546875" defaultRowHeight="15" x14ac:dyDescent="0.25"/>
  <cols>
    <col min="1" max="1" width="8.7109375" style="106" bestFit="1" customWidth="1"/>
    <col min="2" max="2" width="38.42578125" style="106" customWidth="1"/>
    <col min="3" max="3" width="15.85546875" style="106" bestFit="1" customWidth="1"/>
    <col min="4" max="4" width="11.28515625" style="314" customWidth="1"/>
    <col min="5" max="17" width="17.85546875" style="329" customWidth="1"/>
    <col min="18" max="18" width="15.85546875" style="106" bestFit="1" customWidth="1"/>
    <col min="19" max="30" width="8.85546875" style="106"/>
    <col min="265" max="265" width="8.7109375" bestFit="1" customWidth="1"/>
    <col min="266" max="266" width="32.85546875" customWidth="1"/>
    <col min="267" max="267" width="14.28515625" bestFit="1" customWidth="1"/>
    <col min="268" max="268" width="8.28515625" customWidth="1"/>
    <col min="269" max="272" width="12.85546875" bestFit="1" customWidth="1"/>
    <col min="273" max="273" width="14.42578125" bestFit="1" customWidth="1"/>
    <col min="521" max="521" width="8.7109375" bestFit="1" customWidth="1"/>
    <col min="522" max="522" width="32.85546875" customWidth="1"/>
    <col min="523" max="523" width="14.28515625" bestFit="1" customWidth="1"/>
    <col min="524" max="524" width="8.28515625" customWidth="1"/>
    <col min="525" max="528" width="12.85546875" bestFit="1" customWidth="1"/>
    <col min="529" max="529" width="14.42578125" bestFit="1" customWidth="1"/>
    <col min="777" max="777" width="8.7109375" bestFit="1" customWidth="1"/>
    <col min="778" max="778" width="32.85546875" customWidth="1"/>
    <col min="779" max="779" width="14.28515625" bestFit="1" customWidth="1"/>
    <col min="780" max="780" width="8.28515625" customWidth="1"/>
    <col min="781" max="784" width="12.85546875" bestFit="1" customWidth="1"/>
    <col min="785" max="785" width="14.42578125" bestFit="1" customWidth="1"/>
    <col min="1033" max="1033" width="8.7109375" bestFit="1" customWidth="1"/>
    <col min="1034" max="1034" width="32.85546875" customWidth="1"/>
    <col min="1035" max="1035" width="14.28515625" bestFit="1" customWidth="1"/>
    <col min="1036" max="1036" width="8.28515625" customWidth="1"/>
    <col min="1037" max="1040" width="12.85546875" bestFit="1" customWidth="1"/>
    <col min="1041" max="1041" width="14.42578125" bestFit="1" customWidth="1"/>
    <col min="1289" max="1289" width="8.7109375" bestFit="1" customWidth="1"/>
    <col min="1290" max="1290" width="32.85546875" customWidth="1"/>
    <col min="1291" max="1291" width="14.28515625" bestFit="1" customWidth="1"/>
    <col min="1292" max="1292" width="8.28515625" customWidth="1"/>
    <col min="1293" max="1296" width="12.85546875" bestFit="1" customWidth="1"/>
    <col min="1297" max="1297" width="14.42578125" bestFit="1" customWidth="1"/>
    <col min="1545" max="1545" width="8.7109375" bestFit="1" customWidth="1"/>
    <col min="1546" max="1546" width="32.85546875" customWidth="1"/>
    <col min="1547" max="1547" width="14.28515625" bestFit="1" customWidth="1"/>
    <col min="1548" max="1548" width="8.28515625" customWidth="1"/>
    <col min="1549" max="1552" width="12.85546875" bestFit="1" customWidth="1"/>
    <col min="1553" max="1553" width="14.42578125" bestFit="1" customWidth="1"/>
    <col min="1801" max="1801" width="8.7109375" bestFit="1" customWidth="1"/>
    <col min="1802" max="1802" width="32.85546875" customWidth="1"/>
    <col min="1803" max="1803" width="14.28515625" bestFit="1" customWidth="1"/>
    <col min="1804" max="1804" width="8.28515625" customWidth="1"/>
    <col min="1805" max="1808" width="12.85546875" bestFit="1" customWidth="1"/>
    <col min="1809" max="1809" width="14.42578125" bestFit="1" customWidth="1"/>
    <col min="2057" max="2057" width="8.7109375" bestFit="1" customWidth="1"/>
    <col min="2058" max="2058" width="32.85546875" customWidth="1"/>
    <col min="2059" max="2059" width="14.28515625" bestFit="1" customWidth="1"/>
    <col min="2060" max="2060" width="8.28515625" customWidth="1"/>
    <col min="2061" max="2064" width="12.85546875" bestFit="1" customWidth="1"/>
    <col min="2065" max="2065" width="14.42578125" bestFit="1" customWidth="1"/>
    <col min="2313" max="2313" width="8.7109375" bestFit="1" customWidth="1"/>
    <col min="2314" max="2314" width="32.85546875" customWidth="1"/>
    <col min="2315" max="2315" width="14.28515625" bestFit="1" customWidth="1"/>
    <col min="2316" max="2316" width="8.28515625" customWidth="1"/>
    <col min="2317" max="2320" width="12.85546875" bestFit="1" customWidth="1"/>
    <col min="2321" max="2321" width="14.42578125" bestFit="1" customWidth="1"/>
    <col min="2569" max="2569" width="8.7109375" bestFit="1" customWidth="1"/>
    <col min="2570" max="2570" width="32.85546875" customWidth="1"/>
    <col min="2571" max="2571" width="14.28515625" bestFit="1" customWidth="1"/>
    <col min="2572" max="2572" width="8.28515625" customWidth="1"/>
    <col min="2573" max="2576" width="12.85546875" bestFit="1" customWidth="1"/>
    <col min="2577" max="2577" width="14.42578125" bestFit="1" customWidth="1"/>
    <col min="2825" max="2825" width="8.7109375" bestFit="1" customWidth="1"/>
    <col min="2826" max="2826" width="32.85546875" customWidth="1"/>
    <col min="2827" max="2827" width="14.28515625" bestFit="1" customWidth="1"/>
    <col min="2828" max="2828" width="8.28515625" customWidth="1"/>
    <col min="2829" max="2832" width="12.85546875" bestFit="1" customWidth="1"/>
    <col min="2833" max="2833" width="14.42578125" bestFit="1" customWidth="1"/>
    <col min="3081" max="3081" width="8.7109375" bestFit="1" customWidth="1"/>
    <col min="3082" max="3082" width="32.85546875" customWidth="1"/>
    <col min="3083" max="3083" width="14.28515625" bestFit="1" customWidth="1"/>
    <col min="3084" max="3084" width="8.28515625" customWidth="1"/>
    <col min="3085" max="3088" width="12.85546875" bestFit="1" customWidth="1"/>
    <col min="3089" max="3089" width="14.42578125" bestFit="1" customWidth="1"/>
    <col min="3337" max="3337" width="8.7109375" bestFit="1" customWidth="1"/>
    <col min="3338" max="3338" width="32.85546875" customWidth="1"/>
    <col min="3339" max="3339" width="14.28515625" bestFit="1" customWidth="1"/>
    <col min="3340" max="3340" width="8.28515625" customWidth="1"/>
    <col min="3341" max="3344" width="12.85546875" bestFit="1" customWidth="1"/>
    <col min="3345" max="3345" width="14.42578125" bestFit="1" customWidth="1"/>
    <col min="3593" max="3593" width="8.7109375" bestFit="1" customWidth="1"/>
    <col min="3594" max="3594" width="32.85546875" customWidth="1"/>
    <col min="3595" max="3595" width="14.28515625" bestFit="1" customWidth="1"/>
    <col min="3596" max="3596" width="8.28515625" customWidth="1"/>
    <col min="3597" max="3600" width="12.85546875" bestFit="1" customWidth="1"/>
    <col min="3601" max="3601" width="14.42578125" bestFit="1" customWidth="1"/>
    <col min="3849" max="3849" width="8.7109375" bestFit="1" customWidth="1"/>
    <col min="3850" max="3850" width="32.85546875" customWidth="1"/>
    <col min="3851" max="3851" width="14.28515625" bestFit="1" customWidth="1"/>
    <col min="3852" max="3852" width="8.28515625" customWidth="1"/>
    <col min="3853" max="3856" width="12.85546875" bestFit="1" customWidth="1"/>
    <col min="3857" max="3857" width="14.42578125" bestFit="1" customWidth="1"/>
    <col min="4105" max="4105" width="8.7109375" bestFit="1" customWidth="1"/>
    <col min="4106" max="4106" width="32.85546875" customWidth="1"/>
    <col min="4107" max="4107" width="14.28515625" bestFit="1" customWidth="1"/>
    <col min="4108" max="4108" width="8.28515625" customWidth="1"/>
    <col min="4109" max="4112" width="12.85546875" bestFit="1" customWidth="1"/>
    <col min="4113" max="4113" width="14.42578125" bestFit="1" customWidth="1"/>
    <col min="4361" max="4361" width="8.7109375" bestFit="1" customWidth="1"/>
    <col min="4362" max="4362" width="32.85546875" customWidth="1"/>
    <col min="4363" max="4363" width="14.28515625" bestFit="1" customWidth="1"/>
    <col min="4364" max="4364" width="8.28515625" customWidth="1"/>
    <col min="4365" max="4368" width="12.85546875" bestFit="1" customWidth="1"/>
    <col min="4369" max="4369" width="14.42578125" bestFit="1" customWidth="1"/>
    <col min="4617" max="4617" width="8.7109375" bestFit="1" customWidth="1"/>
    <col min="4618" max="4618" width="32.85546875" customWidth="1"/>
    <col min="4619" max="4619" width="14.28515625" bestFit="1" customWidth="1"/>
    <col min="4620" max="4620" width="8.28515625" customWidth="1"/>
    <col min="4621" max="4624" width="12.85546875" bestFit="1" customWidth="1"/>
    <col min="4625" max="4625" width="14.42578125" bestFit="1" customWidth="1"/>
    <col min="4873" max="4873" width="8.7109375" bestFit="1" customWidth="1"/>
    <col min="4874" max="4874" width="32.85546875" customWidth="1"/>
    <col min="4875" max="4875" width="14.28515625" bestFit="1" customWidth="1"/>
    <col min="4876" max="4876" width="8.28515625" customWidth="1"/>
    <col min="4877" max="4880" width="12.85546875" bestFit="1" customWidth="1"/>
    <col min="4881" max="4881" width="14.42578125" bestFit="1" customWidth="1"/>
    <col min="5129" max="5129" width="8.7109375" bestFit="1" customWidth="1"/>
    <col min="5130" max="5130" width="32.85546875" customWidth="1"/>
    <col min="5131" max="5131" width="14.28515625" bestFit="1" customWidth="1"/>
    <col min="5132" max="5132" width="8.28515625" customWidth="1"/>
    <col min="5133" max="5136" width="12.85546875" bestFit="1" customWidth="1"/>
    <col min="5137" max="5137" width="14.42578125" bestFit="1" customWidth="1"/>
    <col min="5385" max="5385" width="8.7109375" bestFit="1" customWidth="1"/>
    <col min="5386" max="5386" width="32.85546875" customWidth="1"/>
    <col min="5387" max="5387" width="14.28515625" bestFit="1" customWidth="1"/>
    <col min="5388" max="5388" width="8.28515625" customWidth="1"/>
    <col min="5389" max="5392" width="12.85546875" bestFit="1" customWidth="1"/>
    <col min="5393" max="5393" width="14.42578125" bestFit="1" customWidth="1"/>
    <col min="5641" max="5641" width="8.7109375" bestFit="1" customWidth="1"/>
    <col min="5642" max="5642" width="32.85546875" customWidth="1"/>
    <col min="5643" max="5643" width="14.28515625" bestFit="1" customWidth="1"/>
    <col min="5644" max="5644" width="8.28515625" customWidth="1"/>
    <col min="5645" max="5648" width="12.85546875" bestFit="1" customWidth="1"/>
    <col min="5649" max="5649" width="14.42578125" bestFit="1" customWidth="1"/>
    <col min="5897" max="5897" width="8.7109375" bestFit="1" customWidth="1"/>
    <col min="5898" max="5898" width="32.85546875" customWidth="1"/>
    <col min="5899" max="5899" width="14.28515625" bestFit="1" customWidth="1"/>
    <col min="5900" max="5900" width="8.28515625" customWidth="1"/>
    <col min="5901" max="5904" width="12.85546875" bestFit="1" customWidth="1"/>
    <col min="5905" max="5905" width="14.42578125" bestFit="1" customWidth="1"/>
    <col min="6153" max="6153" width="8.7109375" bestFit="1" customWidth="1"/>
    <col min="6154" max="6154" width="32.85546875" customWidth="1"/>
    <col min="6155" max="6155" width="14.28515625" bestFit="1" customWidth="1"/>
    <col min="6156" max="6156" width="8.28515625" customWidth="1"/>
    <col min="6157" max="6160" width="12.85546875" bestFit="1" customWidth="1"/>
    <col min="6161" max="6161" width="14.42578125" bestFit="1" customWidth="1"/>
    <col min="6409" max="6409" width="8.7109375" bestFit="1" customWidth="1"/>
    <col min="6410" max="6410" width="32.85546875" customWidth="1"/>
    <col min="6411" max="6411" width="14.28515625" bestFit="1" customWidth="1"/>
    <col min="6412" max="6412" width="8.28515625" customWidth="1"/>
    <col min="6413" max="6416" width="12.85546875" bestFit="1" customWidth="1"/>
    <col min="6417" max="6417" width="14.42578125" bestFit="1" customWidth="1"/>
    <col min="6665" max="6665" width="8.7109375" bestFit="1" customWidth="1"/>
    <col min="6666" max="6666" width="32.85546875" customWidth="1"/>
    <col min="6667" max="6667" width="14.28515625" bestFit="1" customWidth="1"/>
    <col min="6668" max="6668" width="8.28515625" customWidth="1"/>
    <col min="6669" max="6672" width="12.85546875" bestFit="1" customWidth="1"/>
    <col min="6673" max="6673" width="14.42578125" bestFit="1" customWidth="1"/>
    <col min="6921" max="6921" width="8.7109375" bestFit="1" customWidth="1"/>
    <col min="6922" max="6922" width="32.85546875" customWidth="1"/>
    <col min="6923" max="6923" width="14.28515625" bestFit="1" customWidth="1"/>
    <col min="6924" max="6924" width="8.28515625" customWidth="1"/>
    <col min="6925" max="6928" width="12.85546875" bestFit="1" customWidth="1"/>
    <col min="6929" max="6929" width="14.42578125" bestFit="1" customWidth="1"/>
    <col min="7177" max="7177" width="8.7109375" bestFit="1" customWidth="1"/>
    <col min="7178" max="7178" width="32.85546875" customWidth="1"/>
    <col min="7179" max="7179" width="14.28515625" bestFit="1" customWidth="1"/>
    <col min="7180" max="7180" width="8.28515625" customWidth="1"/>
    <col min="7181" max="7184" width="12.85546875" bestFit="1" customWidth="1"/>
    <col min="7185" max="7185" width="14.42578125" bestFit="1" customWidth="1"/>
    <col min="7433" max="7433" width="8.7109375" bestFit="1" customWidth="1"/>
    <col min="7434" max="7434" width="32.85546875" customWidth="1"/>
    <col min="7435" max="7435" width="14.28515625" bestFit="1" customWidth="1"/>
    <col min="7436" max="7436" width="8.28515625" customWidth="1"/>
    <col min="7437" max="7440" width="12.85546875" bestFit="1" customWidth="1"/>
    <col min="7441" max="7441" width="14.42578125" bestFit="1" customWidth="1"/>
    <col min="7689" max="7689" width="8.7109375" bestFit="1" customWidth="1"/>
    <col min="7690" max="7690" width="32.85546875" customWidth="1"/>
    <col min="7691" max="7691" width="14.28515625" bestFit="1" customWidth="1"/>
    <col min="7692" max="7692" width="8.28515625" customWidth="1"/>
    <col min="7693" max="7696" width="12.85546875" bestFit="1" customWidth="1"/>
    <col min="7697" max="7697" width="14.42578125" bestFit="1" customWidth="1"/>
    <col min="7945" max="7945" width="8.7109375" bestFit="1" customWidth="1"/>
    <col min="7946" max="7946" width="32.85546875" customWidth="1"/>
    <col min="7947" max="7947" width="14.28515625" bestFit="1" customWidth="1"/>
    <col min="7948" max="7948" width="8.28515625" customWidth="1"/>
    <col min="7949" max="7952" width="12.85546875" bestFit="1" customWidth="1"/>
    <col min="7953" max="7953" width="14.42578125" bestFit="1" customWidth="1"/>
    <col min="8201" max="8201" width="8.7109375" bestFit="1" customWidth="1"/>
    <col min="8202" max="8202" width="32.85546875" customWidth="1"/>
    <col min="8203" max="8203" width="14.28515625" bestFit="1" customWidth="1"/>
    <col min="8204" max="8204" width="8.28515625" customWidth="1"/>
    <col min="8205" max="8208" width="12.85546875" bestFit="1" customWidth="1"/>
    <col min="8209" max="8209" width="14.42578125" bestFit="1" customWidth="1"/>
    <col min="8457" max="8457" width="8.7109375" bestFit="1" customWidth="1"/>
    <col min="8458" max="8458" width="32.85546875" customWidth="1"/>
    <col min="8459" max="8459" width="14.28515625" bestFit="1" customWidth="1"/>
    <col min="8460" max="8460" width="8.28515625" customWidth="1"/>
    <col min="8461" max="8464" width="12.85546875" bestFit="1" customWidth="1"/>
    <col min="8465" max="8465" width="14.42578125" bestFit="1" customWidth="1"/>
    <col min="8713" max="8713" width="8.7109375" bestFit="1" customWidth="1"/>
    <col min="8714" max="8714" width="32.85546875" customWidth="1"/>
    <col min="8715" max="8715" width="14.28515625" bestFit="1" customWidth="1"/>
    <col min="8716" max="8716" width="8.28515625" customWidth="1"/>
    <col min="8717" max="8720" width="12.85546875" bestFit="1" customWidth="1"/>
    <col min="8721" max="8721" width="14.42578125" bestFit="1" customWidth="1"/>
    <col min="8969" max="8969" width="8.7109375" bestFit="1" customWidth="1"/>
    <col min="8970" max="8970" width="32.85546875" customWidth="1"/>
    <col min="8971" max="8971" width="14.28515625" bestFit="1" customWidth="1"/>
    <col min="8972" max="8972" width="8.28515625" customWidth="1"/>
    <col min="8973" max="8976" width="12.85546875" bestFit="1" customWidth="1"/>
    <col min="8977" max="8977" width="14.42578125" bestFit="1" customWidth="1"/>
    <col min="9225" max="9225" width="8.7109375" bestFit="1" customWidth="1"/>
    <col min="9226" max="9226" width="32.85546875" customWidth="1"/>
    <col min="9227" max="9227" width="14.28515625" bestFit="1" customWidth="1"/>
    <col min="9228" max="9228" width="8.28515625" customWidth="1"/>
    <col min="9229" max="9232" width="12.85546875" bestFit="1" customWidth="1"/>
    <col min="9233" max="9233" width="14.42578125" bestFit="1" customWidth="1"/>
    <col min="9481" max="9481" width="8.7109375" bestFit="1" customWidth="1"/>
    <col min="9482" max="9482" width="32.85546875" customWidth="1"/>
    <col min="9483" max="9483" width="14.28515625" bestFit="1" customWidth="1"/>
    <col min="9484" max="9484" width="8.28515625" customWidth="1"/>
    <col min="9485" max="9488" width="12.85546875" bestFit="1" customWidth="1"/>
    <col min="9489" max="9489" width="14.42578125" bestFit="1" customWidth="1"/>
    <col min="9737" max="9737" width="8.7109375" bestFit="1" customWidth="1"/>
    <col min="9738" max="9738" width="32.85546875" customWidth="1"/>
    <col min="9739" max="9739" width="14.28515625" bestFit="1" customWidth="1"/>
    <col min="9740" max="9740" width="8.28515625" customWidth="1"/>
    <col min="9741" max="9744" width="12.85546875" bestFit="1" customWidth="1"/>
    <col min="9745" max="9745" width="14.42578125" bestFit="1" customWidth="1"/>
    <col min="9993" max="9993" width="8.7109375" bestFit="1" customWidth="1"/>
    <col min="9994" max="9994" width="32.85546875" customWidth="1"/>
    <col min="9995" max="9995" width="14.28515625" bestFit="1" customWidth="1"/>
    <col min="9996" max="9996" width="8.28515625" customWidth="1"/>
    <col min="9997" max="10000" width="12.85546875" bestFit="1" customWidth="1"/>
    <col min="10001" max="10001" width="14.42578125" bestFit="1" customWidth="1"/>
    <col min="10249" max="10249" width="8.7109375" bestFit="1" customWidth="1"/>
    <col min="10250" max="10250" width="32.85546875" customWidth="1"/>
    <col min="10251" max="10251" width="14.28515625" bestFit="1" customWidth="1"/>
    <col min="10252" max="10252" width="8.28515625" customWidth="1"/>
    <col min="10253" max="10256" width="12.85546875" bestFit="1" customWidth="1"/>
    <col min="10257" max="10257" width="14.42578125" bestFit="1" customWidth="1"/>
    <col min="10505" max="10505" width="8.7109375" bestFit="1" customWidth="1"/>
    <col min="10506" max="10506" width="32.85546875" customWidth="1"/>
    <col min="10507" max="10507" width="14.28515625" bestFit="1" customWidth="1"/>
    <col min="10508" max="10508" width="8.28515625" customWidth="1"/>
    <col min="10509" max="10512" width="12.85546875" bestFit="1" customWidth="1"/>
    <col min="10513" max="10513" width="14.42578125" bestFit="1" customWidth="1"/>
    <col min="10761" max="10761" width="8.7109375" bestFit="1" customWidth="1"/>
    <col min="10762" max="10762" width="32.85546875" customWidth="1"/>
    <col min="10763" max="10763" width="14.28515625" bestFit="1" customWidth="1"/>
    <col min="10764" max="10764" width="8.28515625" customWidth="1"/>
    <col min="10765" max="10768" width="12.85546875" bestFit="1" customWidth="1"/>
    <col min="10769" max="10769" width="14.42578125" bestFit="1" customWidth="1"/>
    <col min="11017" max="11017" width="8.7109375" bestFit="1" customWidth="1"/>
    <col min="11018" max="11018" width="32.85546875" customWidth="1"/>
    <col min="11019" max="11019" width="14.28515625" bestFit="1" customWidth="1"/>
    <col min="11020" max="11020" width="8.28515625" customWidth="1"/>
    <col min="11021" max="11024" width="12.85546875" bestFit="1" customWidth="1"/>
    <col min="11025" max="11025" width="14.42578125" bestFit="1" customWidth="1"/>
    <col min="11273" max="11273" width="8.7109375" bestFit="1" customWidth="1"/>
    <col min="11274" max="11274" width="32.85546875" customWidth="1"/>
    <col min="11275" max="11275" width="14.28515625" bestFit="1" customWidth="1"/>
    <col min="11276" max="11276" width="8.28515625" customWidth="1"/>
    <col min="11277" max="11280" width="12.85546875" bestFit="1" customWidth="1"/>
    <col min="11281" max="11281" width="14.42578125" bestFit="1" customWidth="1"/>
    <col min="11529" max="11529" width="8.7109375" bestFit="1" customWidth="1"/>
    <col min="11530" max="11530" width="32.85546875" customWidth="1"/>
    <col min="11531" max="11531" width="14.28515625" bestFit="1" customWidth="1"/>
    <col min="11532" max="11532" width="8.28515625" customWidth="1"/>
    <col min="11533" max="11536" width="12.85546875" bestFit="1" customWidth="1"/>
    <col min="11537" max="11537" width="14.42578125" bestFit="1" customWidth="1"/>
    <col min="11785" max="11785" width="8.7109375" bestFit="1" customWidth="1"/>
    <col min="11786" max="11786" width="32.85546875" customWidth="1"/>
    <col min="11787" max="11787" width="14.28515625" bestFit="1" customWidth="1"/>
    <col min="11788" max="11788" width="8.28515625" customWidth="1"/>
    <col min="11789" max="11792" width="12.85546875" bestFit="1" customWidth="1"/>
    <col min="11793" max="11793" width="14.42578125" bestFit="1" customWidth="1"/>
    <col min="12041" max="12041" width="8.7109375" bestFit="1" customWidth="1"/>
    <col min="12042" max="12042" width="32.85546875" customWidth="1"/>
    <col min="12043" max="12043" width="14.28515625" bestFit="1" customWidth="1"/>
    <col min="12044" max="12044" width="8.28515625" customWidth="1"/>
    <col min="12045" max="12048" width="12.85546875" bestFit="1" customWidth="1"/>
    <col min="12049" max="12049" width="14.42578125" bestFit="1" customWidth="1"/>
    <col min="12297" max="12297" width="8.7109375" bestFit="1" customWidth="1"/>
    <col min="12298" max="12298" width="32.85546875" customWidth="1"/>
    <col min="12299" max="12299" width="14.28515625" bestFit="1" customWidth="1"/>
    <col min="12300" max="12300" width="8.28515625" customWidth="1"/>
    <col min="12301" max="12304" width="12.85546875" bestFit="1" customWidth="1"/>
    <col min="12305" max="12305" width="14.42578125" bestFit="1" customWidth="1"/>
    <col min="12553" max="12553" width="8.7109375" bestFit="1" customWidth="1"/>
    <col min="12554" max="12554" width="32.85546875" customWidth="1"/>
    <col min="12555" max="12555" width="14.28515625" bestFit="1" customWidth="1"/>
    <col min="12556" max="12556" width="8.28515625" customWidth="1"/>
    <col min="12557" max="12560" width="12.85546875" bestFit="1" customWidth="1"/>
    <col min="12561" max="12561" width="14.42578125" bestFit="1" customWidth="1"/>
    <col min="12809" max="12809" width="8.7109375" bestFit="1" customWidth="1"/>
    <col min="12810" max="12810" width="32.85546875" customWidth="1"/>
    <col min="12811" max="12811" width="14.28515625" bestFit="1" customWidth="1"/>
    <col min="12812" max="12812" width="8.28515625" customWidth="1"/>
    <col min="12813" max="12816" width="12.85546875" bestFit="1" customWidth="1"/>
    <col min="12817" max="12817" width="14.42578125" bestFit="1" customWidth="1"/>
    <col min="13065" max="13065" width="8.7109375" bestFit="1" customWidth="1"/>
    <col min="13066" max="13066" width="32.85546875" customWidth="1"/>
    <col min="13067" max="13067" width="14.28515625" bestFit="1" customWidth="1"/>
    <col min="13068" max="13068" width="8.28515625" customWidth="1"/>
    <col min="13069" max="13072" width="12.85546875" bestFit="1" customWidth="1"/>
    <col min="13073" max="13073" width="14.42578125" bestFit="1" customWidth="1"/>
    <col min="13321" max="13321" width="8.7109375" bestFit="1" customWidth="1"/>
    <col min="13322" max="13322" width="32.85546875" customWidth="1"/>
    <col min="13323" max="13323" width="14.28515625" bestFit="1" customWidth="1"/>
    <col min="13324" max="13324" width="8.28515625" customWidth="1"/>
    <col min="13325" max="13328" width="12.85546875" bestFit="1" customWidth="1"/>
    <col min="13329" max="13329" width="14.42578125" bestFit="1" customWidth="1"/>
    <col min="13577" max="13577" width="8.7109375" bestFit="1" customWidth="1"/>
    <col min="13578" max="13578" width="32.85546875" customWidth="1"/>
    <col min="13579" max="13579" width="14.28515625" bestFit="1" customWidth="1"/>
    <col min="13580" max="13580" width="8.28515625" customWidth="1"/>
    <col min="13581" max="13584" width="12.85546875" bestFit="1" customWidth="1"/>
    <col min="13585" max="13585" width="14.42578125" bestFit="1" customWidth="1"/>
    <col min="13833" max="13833" width="8.7109375" bestFit="1" customWidth="1"/>
    <col min="13834" max="13834" width="32.85546875" customWidth="1"/>
    <col min="13835" max="13835" width="14.28515625" bestFit="1" customWidth="1"/>
    <col min="13836" max="13836" width="8.28515625" customWidth="1"/>
    <col min="13837" max="13840" width="12.85546875" bestFit="1" customWidth="1"/>
    <col min="13841" max="13841" width="14.42578125" bestFit="1" customWidth="1"/>
    <col min="14089" max="14089" width="8.7109375" bestFit="1" customWidth="1"/>
    <col min="14090" max="14090" width="32.85546875" customWidth="1"/>
    <col min="14091" max="14091" width="14.28515625" bestFit="1" customWidth="1"/>
    <col min="14092" max="14092" width="8.28515625" customWidth="1"/>
    <col min="14093" max="14096" width="12.85546875" bestFit="1" customWidth="1"/>
    <col min="14097" max="14097" width="14.42578125" bestFit="1" customWidth="1"/>
    <col min="14345" max="14345" width="8.7109375" bestFit="1" customWidth="1"/>
    <col min="14346" max="14346" width="32.85546875" customWidth="1"/>
    <col min="14347" max="14347" width="14.28515625" bestFit="1" customWidth="1"/>
    <col min="14348" max="14348" width="8.28515625" customWidth="1"/>
    <col min="14349" max="14352" width="12.85546875" bestFit="1" customWidth="1"/>
    <col min="14353" max="14353" width="14.42578125" bestFit="1" customWidth="1"/>
    <col min="14601" max="14601" width="8.7109375" bestFit="1" customWidth="1"/>
    <col min="14602" max="14602" width="32.85546875" customWidth="1"/>
    <col min="14603" max="14603" width="14.28515625" bestFit="1" customWidth="1"/>
    <col min="14604" max="14604" width="8.28515625" customWidth="1"/>
    <col min="14605" max="14608" width="12.85546875" bestFit="1" customWidth="1"/>
    <col min="14609" max="14609" width="14.42578125" bestFit="1" customWidth="1"/>
    <col min="14857" max="14857" width="8.7109375" bestFit="1" customWidth="1"/>
    <col min="14858" max="14858" width="32.85546875" customWidth="1"/>
    <col min="14859" max="14859" width="14.28515625" bestFit="1" customWidth="1"/>
    <col min="14860" max="14860" width="8.28515625" customWidth="1"/>
    <col min="14861" max="14864" width="12.85546875" bestFit="1" customWidth="1"/>
    <col min="14865" max="14865" width="14.42578125" bestFit="1" customWidth="1"/>
    <col min="15113" max="15113" width="8.7109375" bestFit="1" customWidth="1"/>
    <col min="15114" max="15114" width="32.85546875" customWidth="1"/>
    <col min="15115" max="15115" width="14.28515625" bestFit="1" customWidth="1"/>
    <col min="15116" max="15116" width="8.28515625" customWidth="1"/>
    <col min="15117" max="15120" width="12.85546875" bestFit="1" customWidth="1"/>
    <col min="15121" max="15121" width="14.42578125" bestFit="1" customWidth="1"/>
    <col min="15369" max="15369" width="8.7109375" bestFit="1" customWidth="1"/>
    <col min="15370" max="15370" width="32.85546875" customWidth="1"/>
    <col min="15371" max="15371" width="14.28515625" bestFit="1" customWidth="1"/>
    <col min="15372" max="15372" width="8.28515625" customWidth="1"/>
    <col min="15373" max="15376" width="12.85546875" bestFit="1" customWidth="1"/>
    <col min="15377" max="15377" width="14.42578125" bestFit="1" customWidth="1"/>
    <col min="15625" max="15625" width="8.7109375" bestFit="1" customWidth="1"/>
    <col min="15626" max="15626" width="32.85546875" customWidth="1"/>
    <col min="15627" max="15627" width="14.28515625" bestFit="1" customWidth="1"/>
    <col min="15628" max="15628" width="8.28515625" customWidth="1"/>
    <col min="15629" max="15632" width="12.85546875" bestFit="1" customWidth="1"/>
    <col min="15633" max="15633" width="14.42578125" bestFit="1" customWidth="1"/>
    <col min="15881" max="15881" width="8.7109375" bestFit="1" customWidth="1"/>
    <col min="15882" max="15882" width="32.85546875" customWidth="1"/>
    <col min="15883" max="15883" width="14.28515625" bestFit="1" customWidth="1"/>
    <col min="15884" max="15884" width="8.28515625" customWidth="1"/>
    <col min="15885" max="15888" width="12.85546875" bestFit="1" customWidth="1"/>
    <col min="15889" max="15889" width="14.42578125" bestFit="1" customWidth="1"/>
    <col min="16137" max="16137" width="8.7109375" bestFit="1" customWidth="1"/>
    <col min="16138" max="16138" width="32.85546875" customWidth="1"/>
    <col min="16139" max="16139" width="14.28515625" bestFit="1" customWidth="1"/>
    <col min="16140" max="16140" width="8.28515625" customWidth="1"/>
    <col min="16141" max="16144" width="12.85546875" bestFit="1" customWidth="1"/>
    <col min="16145" max="16145" width="14.42578125" bestFit="1" customWidth="1"/>
  </cols>
  <sheetData>
    <row r="1" spans="1:30" ht="27" thickBot="1" x14ac:dyDescent="0.3">
      <c r="A1" s="619" t="s">
        <v>465</v>
      </c>
      <c r="B1" s="620"/>
      <c r="C1" s="620"/>
      <c r="D1" s="620"/>
      <c r="E1" s="620"/>
      <c r="F1" s="620"/>
      <c r="G1" s="620"/>
      <c r="H1" s="620"/>
      <c r="I1" s="620"/>
      <c r="J1" s="620"/>
      <c r="K1" s="620"/>
      <c r="L1" s="620"/>
      <c r="M1" s="620"/>
      <c r="N1" s="620"/>
      <c r="O1" s="620"/>
      <c r="P1" s="620"/>
      <c r="Q1" s="621"/>
    </row>
    <row r="2" spans="1:30" ht="18" x14ac:dyDescent="0.25">
      <c r="A2" s="622" t="s">
        <v>512</v>
      </c>
      <c r="B2" s="623"/>
      <c r="C2" s="623"/>
      <c r="D2" s="623"/>
      <c r="E2" s="623"/>
      <c r="F2" s="623"/>
      <c r="G2" s="623"/>
      <c r="H2" s="623"/>
      <c r="I2" s="623"/>
      <c r="J2" s="623"/>
      <c r="K2" s="623"/>
      <c r="L2" s="623"/>
      <c r="M2" s="623"/>
      <c r="N2" s="623"/>
      <c r="O2" s="623"/>
      <c r="P2" s="623"/>
      <c r="Q2" s="624"/>
    </row>
    <row r="3" spans="1:30" ht="15.75" thickBot="1" x14ac:dyDescent="0.3">
      <c r="A3" s="625"/>
      <c r="B3" s="626"/>
      <c r="C3" s="626"/>
      <c r="D3" s="626"/>
      <c r="E3" s="626"/>
      <c r="F3" s="626"/>
      <c r="G3" s="626"/>
      <c r="H3" s="626"/>
      <c r="I3" s="626"/>
      <c r="J3" s="626"/>
      <c r="K3" s="626"/>
      <c r="L3" s="626"/>
      <c r="M3" s="626"/>
      <c r="N3" s="626"/>
      <c r="O3" s="626"/>
      <c r="P3" s="626"/>
      <c r="Q3" s="627"/>
    </row>
    <row r="4" spans="1:30" ht="15" customHeight="1" x14ac:dyDescent="0.25">
      <c r="A4" s="107" t="s">
        <v>466</v>
      </c>
      <c r="B4" s="628" t="s">
        <v>495</v>
      </c>
      <c r="C4" s="628"/>
      <c r="D4" s="628"/>
      <c r="E4" s="628"/>
      <c r="F4" s="628"/>
      <c r="G4" s="628"/>
      <c r="H4" s="628"/>
      <c r="I4" s="628"/>
      <c r="J4" s="628"/>
      <c r="K4" s="628"/>
      <c r="L4" s="628"/>
      <c r="M4" s="628"/>
      <c r="N4" s="628"/>
      <c r="O4" s="628"/>
      <c r="P4" s="628"/>
      <c r="Q4" s="629"/>
    </row>
    <row r="5" spans="1:30" ht="15.75" thickBot="1" x14ac:dyDescent="0.3">
      <c r="A5" s="108" t="s">
        <v>2</v>
      </c>
      <c r="B5" s="630" t="s">
        <v>195</v>
      </c>
      <c r="C5" s="630"/>
      <c r="D5" s="630"/>
      <c r="E5" s="630"/>
      <c r="F5" s="630"/>
      <c r="G5" s="630"/>
      <c r="H5" s="630"/>
      <c r="I5" s="630"/>
      <c r="J5" s="630"/>
      <c r="K5" s="630"/>
      <c r="L5" s="630"/>
      <c r="M5" s="630"/>
      <c r="N5" s="630"/>
      <c r="O5" s="630"/>
      <c r="P5" s="630"/>
      <c r="Q5" s="631"/>
    </row>
    <row r="6" spans="1:30" ht="15.75" thickBot="1" x14ac:dyDescent="0.3">
      <c r="A6" s="616"/>
      <c r="B6" s="617"/>
      <c r="C6" s="617"/>
      <c r="D6" s="617"/>
      <c r="E6" s="617"/>
      <c r="F6" s="617"/>
      <c r="G6" s="617"/>
      <c r="H6" s="617"/>
      <c r="I6" s="617"/>
      <c r="J6" s="617"/>
      <c r="K6" s="617"/>
      <c r="L6" s="617"/>
      <c r="M6" s="617"/>
      <c r="N6" s="617"/>
      <c r="O6" s="617"/>
      <c r="P6" s="617"/>
      <c r="Q6" s="618"/>
    </row>
    <row r="7" spans="1:30" x14ac:dyDescent="0.25">
      <c r="A7" s="109" t="s">
        <v>513</v>
      </c>
      <c r="B7" s="110" t="s">
        <v>514</v>
      </c>
      <c r="C7" s="111" t="s">
        <v>515</v>
      </c>
      <c r="D7" s="309" t="s">
        <v>475</v>
      </c>
      <c r="E7" s="319" t="s">
        <v>516</v>
      </c>
      <c r="F7" s="319" t="s">
        <v>517</v>
      </c>
      <c r="G7" s="319" t="s">
        <v>518</v>
      </c>
      <c r="H7" s="319" t="s">
        <v>519</v>
      </c>
      <c r="I7" s="319" t="s">
        <v>522</v>
      </c>
      <c r="J7" s="319" t="s">
        <v>523</v>
      </c>
      <c r="K7" s="319" t="s">
        <v>524</v>
      </c>
      <c r="L7" s="319" t="s">
        <v>525</v>
      </c>
      <c r="M7" s="319" t="s">
        <v>526</v>
      </c>
      <c r="N7" s="319" t="s">
        <v>527</v>
      </c>
      <c r="O7" s="319" t="s">
        <v>528</v>
      </c>
      <c r="P7" s="319" t="s">
        <v>1223</v>
      </c>
      <c r="Q7" s="320" t="s">
        <v>520</v>
      </c>
    </row>
    <row r="8" spans="1:30" s="302" customFormat="1" ht="12.75" x14ac:dyDescent="0.2">
      <c r="A8" s="290" t="s">
        <v>58</v>
      </c>
      <c r="B8" s="291" t="s">
        <v>529</v>
      </c>
      <c r="C8" s="315">
        <f>'PLANILHA ORÇ.'!I20</f>
        <v>35031.960000000006</v>
      </c>
      <c r="D8" s="310">
        <f>C8/$C$45</f>
        <v>1.5119527285371484E-2</v>
      </c>
      <c r="E8" s="318">
        <f>C8</f>
        <v>35031.960000000006</v>
      </c>
      <c r="F8" s="318"/>
      <c r="G8" s="318"/>
      <c r="H8" s="318"/>
      <c r="I8" s="318"/>
      <c r="J8" s="318"/>
      <c r="K8" s="318"/>
      <c r="L8" s="318"/>
      <c r="M8" s="318"/>
      <c r="N8" s="318"/>
      <c r="O8" s="318"/>
      <c r="P8" s="318"/>
      <c r="Q8" s="321">
        <f>P8+O8+N8+M8+L8+K8+J8+I8+H8+G8+F8+E8</f>
        <v>35031.960000000006</v>
      </c>
      <c r="R8" s="301"/>
      <c r="S8" s="301"/>
      <c r="T8" s="301"/>
      <c r="U8" s="301"/>
      <c r="V8" s="301"/>
      <c r="W8" s="301"/>
      <c r="X8" s="301"/>
      <c r="Y8" s="301"/>
      <c r="Z8" s="301"/>
      <c r="AA8" s="301"/>
      <c r="AB8" s="301"/>
      <c r="AC8" s="301"/>
      <c r="AD8" s="301"/>
    </row>
    <row r="9" spans="1:30" s="305" customFormat="1" ht="12.75" customHeight="1" x14ac:dyDescent="0.2">
      <c r="A9" s="303" t="s">
        <v>28</v>
      </c>
      <c r="B9" s="613" t="s">
        <v>778</v>
      </c>
      <c r="C9" s="614"/>
      <c r="D9" s="614"/>
      <c r="E9" s="614"/>
      <c r="F9" s="614"/>
      <c r="G9" s="614"/>
      <c r="H9" s="614"/>
      <c r="I9" s="614"/>
      <c r="J9" s="614"/>
      <c r="K9" s="614"/>
      <c r="L9" s="614"/>
      <c r="M9" s="614"/>
      <c r="N9" s="614"/>
      <c r="O9" s="614"/>
      <c r="P9" s="614"/>
      <c r="Q9" s="615"/>
      <c r="R9" s="304"/>
      <c r="S9" s="304"/>
      <c r="T9" s="304"/>
      <c r="U9" s="304"/>
      <c r="V9" s="304"/>
      <c r="W9" s="304"/>
      <c r="X9" s="304"/>
      <c r="Y9" s="304"/>
      <c r="Z9" s="304"/>
      <c r="AA9" s="304"/>
      <c r="AB9" s="304"/>
      <c r="AC9" s="304"/>
      <c r="AD9" s="304"/>
    </row>
    <row r="10" spans="1:30" s="302" customFormat="1" ht="12.75" customHeight="1" x14ac:dyDescent="0.2">
      <c r="A10" s="294" t="s">
        <v>29</v>
      </c>
      <c r="B10" s="296" t="s">
        <v>30</v>
      </c>
      <c r="C10" s="297">
        <f>'PLANILHA ORÇ.'!I26</f>
        <v>56726.86</v>
      </c>
      <c r="D10" s="310">
        <f t="shared" ref="D10:D27" si="0">C10/$C$45</f>
        <v>2.4482880991627307E-2</v>
      </c>
      <c r="E10" s="298"/>
      <c r="F10" s="298">
        <f>C10/2</f>
        <v>28363.43</v>
      </c>
      <c r="G10" s="298">
        <f>C10/2</f>
        <v>28363.43</v>
      </c>
      <c r="H10" s="298"/>
      <c r="I10" s="298"/>
      <c r="J10" s="298"/>
      <c r="K10" s="298"/>
      <c r="L10" s="298"/>
      <c r="M10" s="298"/>
      <c r="N10" s="298"/>
      <c r="O10" s="298"/>
      <c r="P10" s="298"/>
      <c r="Q10" s="321">
        <f>P10+O10+N10+M10+L10+K10+J10+I10+H10+G10+F10+E10</f>
        <v>56726.86</v>
      </c>
      <c r="R10" s="607"/>
      <c r="S10" s="301"/>
      <c r="T10" s="301"/>
      <c r="U10" s="301"/>
      <c r="V10" s="301"/>
      <c r="W10" s="301"/>
      <c r="X10" s="301"/>
      <c r="Y10" s="301"/>
      <c r="Z10" s="301"/>
      <c r="AA10" s="301"/>
      <c r="AB10" s="301"/>
      <c r="AC10" s="301"/>
      <c r="AD10" s="301"/>
    </row>
    <row r="11" spans="1:30" s="302" customFormat="1" ht="12.75" customHeight="1" x14ac:dyDescent="0.2">
      <c r="A11" s="294" t="s">
        <v>33</v>
      </c>
      <c r="B11" s="296" t="s">
        <v>34</v>
      </c>
      <c r="C11" s="295">
        <f>'PLANILHA ORÇ.'!I35</f>
        <v>191851.76</v>
      </c>
      <c r="D11" s="310">
        <f t="shared" si="0"/>
        <v>8.2801759309685821E-2</v>
      </c>
      <c r="E11" s="306"/>
      <c r="F11" s="306"/>
      <c r="G11" s="306">
        <f>C11/2</f>
        <v>95925.88</v>
      </c>
      <c r="H11" s="306">
        <f>C11/2</f>
        <v>95925.88</v>
      </c>
      <c r="I11" s="113"/>
      <c r="J11" s="113"/>
      <c r="K11" s="113"/>
      <c r="L11" s="113"/>
      <c r="M11" s="113"/>
      <c r="N11" s="113"/>
      <c r="O11" s="113"/>
      <c r="P11" s="113"/>
      <c r="Q11" s="321">
        <f t="shared" ref="Q11:Q27" si="1">P11+O11+N11+M11+L11+K11+J11+I11+H11+G11+F11+E11</f>
        <v>191851.76</v>
      </c>
      <c r="R11" s="607"/>
      <c r="S11" s="301"/>
      <c r="T11" s="301"/>
      <c r="U11" s="301"/>
      <c r="V11" s="301"/>
      <c r="W11" s="301"/>
      <c r="X11" s="301"/>
      <c r="Y11" s="301"/>
      <c r="Z11" s="301"/>
      <c r="AA11" s="301"/>
      <c r="AB11" s="301"/>
      <c r="AC11" s="301"/>
      <c r="AD11" s="301"/>
    </row>
    <row r="12" spans="1:30" s="302" customFormat="1" ht="12.75" customHeight="1" x14ac:dyDescent="0.2">
      <c r="A12" s="294" t="s">
        <v>40</v>
      </c>
      <c r="B12" s="296" t="s">
        <v>41</v>
      </c>
      <c r="C12" s="295">
        <f>'PLANILHA ORÇ.'!I43</f>
        <v>287507.06999999995</v>
      </c>
      <c r="D12" s="310">
        <f t="shared" si="0"/>
        <v>0.12408586301200983</v>
      </c>
      <c r="E12" s="306"/>
      <c r="F12" s="306"/>
      <c r="G12" s="306"/>
      <c r="H12" s="306"/>
      <c r="I12" s="113">
        <f>C12/3</f>
        <v>95835.689999999988</v>
      </c>
      <c r="J12" s="113">
        <f>C12/3</f>
        <v>95835.689999999988</v>
      </c>
      <c r="K12" s="113">
        <f>C12/3</f>
        <v>95835.689999999988</v>
      </c>
      <c r="L12" s="113"/>
      <c r="M12" s="113"/>
      <c r="N12" s="113"/>
      <c r="O12" s="113"/>
      <c r="P12" s="113"/>
      <c r="Q12" s="321">
        <f t="shared" si="1"/>
        <v>287507.06999999995</v>
      </c>
      <c r="R12" s="607"/>
      <c r="S12" s="301"/>
      <c r="T12" s="301"/>
      <c r="U12" s="301"/>
      <c r="V12" s="301"/>
      <c r="W12" s="301"/>
      <c r="X12" s="301"/>
      <c r="Y12" s="301"/>
      <c r="Z12" s="301"/>
      <c r="AA12" s="301"/>
      <c r="AB12" s="301"/>
      <c r="AC12" s="301"/>
      <c r="AD12" s="301"/>
    </row>
    <row r="13" spans="1:30" s="302" customFormat="1" ht="12.75" customHeight="1" x14ac:dyDescent="0.2">
      <c r="A13" s="294" t="s">
        <v>774</v>
      </c>
      <c r="B13" s="296" t="s">
        <v>43</v>
      </c>
      <c r="C13" s="295">
        <f>'PLANILHA ORÇ.'!I49</f>
        <v>95128.02</v>
      </c>
      <c r="D13" s="310">
        <f t="shared" si="0"/>
        <v>4.1056529351865101E-2</v>
      </c>
      <c r="E13" s="306"/>
      <c r="F13" s="306"/>
      <c r="G13" s="306"/>
      <c r="H13" s="306"/>
      <c r="I13" s="113"/>
      <c r="J13" s="113">
        <f>C13/2</f>
        <v>47564.01</v>
      </c>
      <c r="K13" s="113">
        <f>C13/2</f>
        <v>47564.01</v>
      </c>
      <c r="L13" s="113"/>
      <c r="M13" s="113"/>
      <c r="N13" s="113"/>
      <c r="O13" s="113"/>
      <c r="P13" s="113"/>
      <c r="Q13" s="321">
        <f t="shared" si="1"/>
        <v>95128.02</v>
      </c>
      <c r="R13" s="607"/>
      <c r="S13" s="301"/>
      <c r="T13" s="301"/>
      <c r="U13" s="301"/>
      <c r="V13" s="301"/>
      <c r="W13" s="301"/>
      <c r="X13" s="301"/>
      <c r="Y13" s="301"/>
      <c r="Z13" s="301"/>
      <c r="AA13" s="301"/>
      <c r="AB13" s="301"/>
      <c r="AC13" s="301"/>
      <c r="AD13" s="301"/>
    </row>
    <row r="14" spans="1:30" s="302" customFormat="1" ht="12.75" customHeight="1" x14ac:dyDescent="0.2">
      <c r="A14" s="294" t="s">
        <v>821</v>
      </c>
      <c r="B14" s="296" t="s">
        <v>109</v>
      </c>
      <c r="C14" s="297">
        <f>'PLANILHA ORÇ.'!I53</f>
        <v>18662.13</v>
      </c>
      <c r="D14" s="310">
        <f t="shared" si="0"/>
        <v>8.0544332586058483E-3</v>
      </c>
      <c r="E14" s="298"/>
      <c r="F14" s="298"/>
      <c r="G14" s="298"/>
      <c r="H14" s="298"/>
      <c r="I14" s="298"/>
      <c r="J14" s="298"/>
      <c r="K14" s="298"/>
      <c r="L14" s="298"/>
      <c r="M14" s="298">
        <f>C14</f>
        <v>18662.13</v>
      </c>
      <c r="N14" s="298"/>
      <c r="O14" s="298"/>
      <c r="P14" s="298"/>
      <c r="Q14" s="321">
        <f t="shared" si="1"/>
        <v>18662.13</v>
      </c>
      <c r="R14" s="607"/>
      <c r="S14" s="301"/>
      <c r="T14" s="301"/>
      <c r="U14" s="301"/>
      <c r="V14" s="301"/>
      <c r="W14" s="301"/>
      <c r="X14" s="301"/>
      <c r="Y14" s="301"/>
      <c r="Z14" s="301"/>
      <c r="AA14" s="301"/>
      <c r="AB14" s="301"/>
      <c r="AC14" s="301"/>
      <c r="AD14" s="301"/>
    </row>
    <row r="15" spans="1:30" s="302" customFormat="1" ht="12.75" customHeight="1" x14ac:dyDescent="0.2">
      <c r="A15" s="294" t="s">
        <v>824</v>
      </c>
      <c r="B15" s="296" t="s">
        <v>113</v>
      </c>
      <c r="C15" s="295">
        <f>'PLANILHA ORÇ.'!I61</f>
        <v>66669.759999999995</v>
      </c>
      <c r="D15" s="310">
        <f t="shared" si="0"/>
        <v>2.8774160949863157E-2</v>
      </c>
      <c r="E15" s="306"/>
      <c r="F15" s="306"/>
      <c r="G15" s="306"/>
      <c r="H15" s="113"/>
      <c r="I15" s="113"/>
      <c r="J15" s="113"/>
      <c r="K15" s="113"/>
      <c r="L15" s="113"/>
      <c r="M15" s="113">
        <f>C15/2</f>
        <v>33334.879999999997</v>
      </c>
      <c r="N15" s="113">
        <f>C15/2</f>
        <v>33334.879999999997</v>
      </c>
      <c r="O15" s="113"/>
      <c r="P15" s="113"/>
      <c r="Q15" s="321">
        <f t="shared" si="1"/>
        <v>66669.759999999995</v>
      </c>
      <c r="R15" s="607"/>
      <c r="S15" s="301"/>
      <c r="T15" s="301"/>
      <c r="U15" s="301"/>
      <c r="V15" s="301"/>
      <c r="W15" s="301"/>
      <c r="X15" s="301"/>
      <c r="Y15" s="301"/>
      <c r="Z15" s="301"/>
      <c r="AA15" s="301"/>
      <c r="AB15" s="301"/>
      <c r="AC15" s="301"/>
      <c r="AD15" s="301"/>
    </row>
    <row r="16" spans="1:30" s="302" customFormat="1" ht="12.75" customHeight="1" x14ac:dyDescent="0.2">
      <c r="A16" s="294" t="s">
        <v>831</v>
      </c>
      <c r="B16" s="296" t="s">
        <v>131</v>
      </c>
      <c r="C16" s="295">
        <f>'PLANILHA ORÇ.'!I66</f>
        <v>43522.57</v>
      </c>
      <c r="D16" s="310">
        <f t="shared" si="0"/>
        <v>1.8784009933914353E-2</v>
      </c>
      <c r="E16" s="306"/>
      <c r="F16" s="306"/>
      <c r="G16" s="306"/>
      <c r="H16" s="113"/>
      <c r="I16" s="113"/>
      <c r="J16" s="113"/>
      <c r="K16" s="113"/>
      <c r="L16" s="113"/>
      <c r="M16" s="113"/>
      <c r="N16" s="113"/>
      <c r="O16" s="113">
        <f>C16</f>
        <v>43522.57</v>
      </c>
      <c r="P16" s="113"/>
      <c r="Q16" s="321">
        <f t="shared" si="1"/>
        <v>43522.57</v>
      </c>
      <c r="R16" s="607"/>
      <c r="S16" s="301"/>
      <c r="T16" s="301"/>
      <c r="U16" s="301"/>
      <c r="V16" s="301"/>
      <c r="W16" s="301"/>
      <c r="X16" s="301"/>
      <c r="Y16" s="301"/>
      <c r="Z16" s="301"/>
      <c r="AA16" s="301"/>
      <c r="AB16" s="301"/>
      <c r="AC16" s="301"/>
      <c r="AD16" s="301"/>
    </row>
    <row r="17" spans="1:30" s="302" customFormat="1" ht="12.75" customHeight="1" x14ac:dyDescent="0.2">
      <c r="A17" s="294" t="s">
        <v>835</v>
      </c>
      <c r="B17" s="296" t="s">
        <v>135</v>
      </c>
      <c r="C17" s="297">
        <f>'PLANILHA ORÇ.'!I78</f>
        <v>167856.79</v>
      </c>
      <c r="D17" s="310">
        <f t="shared" si="0"/>
        <v>7.2445712898732209E-2</v>
      </c>
      <c r="E17" s="298"/>
      <c r="F17" s="298"/>
      <c r="G17" s="298"/>
      <c r="H17" s="298"/>
      <c r="I17" s="298"/>
      <c r="J17" s="298">
        <f>C17</f>
        <v>167856.79</v>
      </c>
      <c r="K17" s="298"/>
      <c r="L17" s="298"/>
      <c r="M17" s="298"/>
      <c r="N17" s="298"/>
      <c r="O17" s="298"/>
      <c r="P17" s="298"/>
      <c r="Q17" s="321">
        <f t="shared" si="1"/>
        <v>167856.79</v>
      </c>
      <c r="R17" s="607"/>
      <c r="S17" s="301"/>
      <c r="T17" s="301"/>
      <c r="U17" s="301"/>
      <c r="V17" s="301"/>
      <c r="W17" s="301"/>
      <c r="X17" s="301"/>
      <c r="Y17" s="301"/>
      <c r="Z17" s="301"/>
      <c r="AA17" s="301"/>
      <c r="AB17" s="301"/>
      <c r="AC17" s="301"/>
      <c r="AD17" s="301"/>
    </row>
    <row r="18" spans="1:30" s="302" customFormat="1" ht="12.75" customHeight="1" x14ac:dyDescent="0.2">
      <c r="A18" s="294" t="s">
        <v>845</v>
      </c>
      <c r="B18" s="296" t="s">
        <v>137</v>
      </c>
      <c r="C18" s="295">
        <f>'PLANILHA ORÇ.'!I81</f>
        <v>16231.37</v>
      </c>
      <c r="D18" s="310">
        <f t="shared" si="0"/>
        <v>7.0053357446731536E-3</v>
      </c>
      <c r="E18" s="306"/>
      <c r="F18" s="306"/>
      <c r="G18" s="306"/>
      <c r="H18" s="322"/>
      <c r="I18" s="113"/>
      <c r="J18" s="113">
        <f>C18</f>
        <v>16231.37</v>
      </c>
      <c r="K18" s="113"/>
      <c r="L18" s="113"/>
      <c r="M18" s="113"/>
      <c r="N18" s="113"/>
      <c r="O18" s="113"/>
      <c r="P18" s="113"/>
      <c r="Q18" s="321">
        <f t="shared" si="1"/>
        <v>16231.37</v>
      </c>
      <c r="R18" s="607"/>
      <c r="S18" s="301"/>
      <c r="T18" s="301"/>
      <c r="U18" s="301"/>
      <c r="V18" s="301"/>
      <c r="W18" s="301"/>
      <c r="X18" s="301"/>
      <c r="Y18" s="301"/>
      <c r="Z18" s="301"/>
      <c r="AA18" s="301"/>
      <c r="AB18" s="301"/>
      <c r="AC18" s="301"/>
      <c r="AD18" s="301"/>
    </row>
    <row r="19" spans="1:30" s="302" customFormat="1" ht="12.75" customHeight="1" x14ac:dyDescent="0.2">
      <c r="A19" s="294" t="s">
        <v>847</v>
      </c>
      <c r="B19" s="296" t="s">
        <v>141</v>
      </c>
      <c r="C19" s="295">
        <f>'PLANILHA ORÇ.'!I88</f>
        <v>152066.20000000001</v>
      </c>
      <c r="D19" s="310">
        <f t="shared" si="0"/>
        <v>6.5630614447000885E-2</v>
      </c>
      <c r="E19" s="306"/>
      <c r="F19" s="306"/>
      <c r="G19" s="306"/>
      <c r="H19" s="113"/>
      <c r="I19" s="113"/>
      <c r="J19" s="113"/>
      <c r="K19" s="113">
        <f>C19/2</f>
        <v>76033.100000000006</v>
      </c>
      <c r="L19" s="113">
        <f>C19/2</f>
        <v>76033.100000000006</v>
      </c>
      <c r="M19" s="113"/>
      <c r="N19" s="113"/>
      <c r="O19" s="113"/>
      <c r="P19" s="113"/>
      <c r="Q19" s="321">
        <f t="shared" si="1"/>
        <v>152066.20000000001</v>
      </c>
      <c r="R19" s="607"/>
      <c r="S19" s="301"/>
      <c r="T19" s="301"/>
      <c r="U19" s="301"/>
      <c r="V19" s="301"/>
      <c r="W19" s="301"/>
      <c r="X19" s="301"/>
      <c r="Y19" s="301"/>
      <c r="Z19" s="301"/>
      <c r="AA19" s="301"/>
      <c r="AB19" s="301"/>
      <c r="AC19" s="301"/>
      <c r="AD19" s="301"/>
    </row>
    <row r="20" spans="1:30" s="302" customFormat="1" ht="12.75" customHeight="1" x14ac:dyDescent="0.2">
      <c r="A20" s="294" t="s">
        <v>853</v>
      </c>
      <c r="B20" s="296" t="s">
        <v>332</v>
      </c>
      <c r="C20" s="295">
        <f>'PLANILHA ORÇ.'!I96</f>
        <v>107975.35</v>
      </c>
      <c r="D20" s="310">
        <f t="shared" si="0"/>
        <v>4.6601339190628664E-2</v>
      </c>
      <c r="E20" s="306"/>
      <c r="F20" s="306"/>
      <c r="G20" s="306"/>
      <c r="H20" s="113"/>
      <c r="I20" s="113"/>
      <c r="J20" s="113"/>
      <c r="K20" s="113"/>
      <c r="L20" s="113"/>
      <c r="M20" s="113">
        <f>C20/2</f>
        <v>53987.675000000003</v>
      </c>
      <c r="N20" s="113">
        <f>C20/2</f>
        <v>53987.675000000003</v>
      </c>
      <c r="O20" s="113"/>
      <c r="P20" s="113"/>
      <c r="Q20" s="321">
        <f t="shared" si="1"/>
        <v>107975.35</v>
      </c>
      <c r="R20" s="607"/>
      <c r="S20" s="301"/>
      <c r="T20" s="301"/>
      <c r="U20" s="301"/>
      <c r="V20" s="301"/>
      <c r="W20" s="301"/>
      <c r="X20" s="301"/>
      <c r="Y20" s="301"/>
      <c r="Z20" s="301"/>
      <c r="AA20" s="301"/>
      <c r="AB20" s="301"/>
      <c r="AC20" s="301"/>
      <c r="AD20" s="301"/>
    </row>
    <row r="21" spans="1:30" s="302" customFormat="1" ht="12.75" customHeight="1" x14ac:dyDescent="0.2">
      <c r="A21" s="294" t="s">
        <v>860</v>
      </c>
      <c r="B21" s="296" t="s">
        <v>341</v>
      </c>
      <c r="C21" s="295">
        <f>'PLANILHA ORÇ.'!I103</f>
        <v>157960.57</v>
      </c>
      <c r="D21" s="310">
        <f t="shared" si="0"/>
        <v>6.8174579673185062E-2</v>
      </c>
      <c r="E21" s="306"/>
      <c r="F21" s="306"/>
      <c r="G21" s="306"/>
      <c r="H21" s="113"/>
      <c r="I21" s="113"/>
      <c r="J21" s="113"/>
      <c r="K21" s="113"/>
      <c r="L21" s="113"/>
      <c r="M21" s="113"/>
      <c r="N21" s="113">
        <f>C21/2</f>
        <v>78980.285000000003</v>
      </c>
      <c r="O21" s="113">
        <f>C21/2</f>
        <v>78980.285000000003</v>
      </c>
      <c r="P21" s="113"/>
      <c r="Q21" s="321">
        <f t="shared" si="1"/>
        <v>157960.57</v>
      </c>
      <c r="R21" s="607"/>
      <c r="S21" s="301"/>
      <c r="T21" s="301"/>
      <c r="U21" s="301"/>
      <c r="V21" s="301"/>
      <c r="W21" s="301"/>
      <c r="X21" s="301"/>
      <c r="Y21" s="301"/>
      <c r="Z21" s="301"/>
      <c r="AA21" s="301"/>
      <c r="AB21" s="301"/>
      <c r="AC21" s="301"/>
      <c r="AD21" s="301"/>
    </row>
    <row r="22" spans="1:30" s="302" customFormat="1" ht="12.75" customHeight="1" x14ac:dyDescent="0.2">
      <c r="A22" s="294" t="s">
        <v>866</v>
      </c>
      <c r="B22" s="296" t="s">
        <v>571</v>
      </c>
      <c r="C22" s="295">
        <f>'PLANILHA ORÇ.'!I138</f>
        <v>120070.75999999997</v>
      </c>
      <c r="D22" s="310">
        <f t="shared" si="0"/>
        <v>5.1821626080735712E-2</v>
      </c>
      <c r="E22" s="306"/>
      <c r="F22" s="306"/>
      <c r="G22" s="306"/>
      <c r="H22" s="113"/>
      <c r="I22" s="113"/>
      <c r="J22" s="113">
        <f>C22/2</f>
        <v>60035.379999999983</v>
      </c>
      <c r="K22" s="113">
        <f>C22/2</f>
        <v>60035.379999999983</v>
      </c>
      <c r="L22" s="113"/>
      <c r="M22" s="113"/>
      <c r="N22" s="113"/>
      <c r="O22" s="113"/>
      <c r="P22" s="113"/>
      <c r="Q22" s="321">
        <f t="shared" si="1"/>
        <v>120070.75999999997</v>
      </c>
      <c r="R22" s="607"/>
      <c r="S22" s="301"/>
      <c r="T22" s="301"/>
      <c r="U22" s="301"/>
      <c r="V22" s="301"/>
      <c r="W22" s="301"/>
      <c r="X22" s="301"/>
      <c r="Y22" s="301"/>
      <c r="Z22" s="301"/>
      <c r="AA22" s="301"/>
      <c r="AB22" s="301"/>
      <c r="AC22" s="301"/>
      <c r="AD22" s="301"/>
    </row>
    <row r="23" spans="1:30" s="302" customFormat="1" ht="12.75" customHeight="1" x14ac:dyDescent="0.2">
      <c r="A23" s="294" t="s">
        <v>900</v>
      </c>
      <c r="B23" s="296" t="s">
        <v>170</v>
      </c>
      <c r="C23" s="295">
        <f>'PLANILHA ORÇ.'!I166</f>
        <v>67051.16</v>
      </c>
      <c r="D23" s="310">
        <f t="shared" si="0"/>
        <v>2.8938770286784096E-2</v>
      </c>
      <c r="E23" s="306"/>
      <c r="F23" s="306"/>
      <c r="G23" s="306"/>
      <c r="H23" s="113"/>
      <c r="I23" s="113"/>
      <c r="J23" s="113"/>
      <c r="K23" s="113"/>
      <c r="L23" s="113"/>
      <c r="M23" s="113"/>
      <c r="N23" s="113">
        <f>C23/2</f>
        <v>33525.58</v>
      </c>
      <c r="O23" s="113">
        <f>C23/2</f>
        <v>33525.58</v>
      </c>
      <c r="P23" s="113"/>
      <c r="Q23" s="321">
        <f t="shared" si="1"/>
        <v>67051.16</v>
      </c>
      <c r="R23" s="607"/>
      <c r="S23" s="301"/>
      <c r="T23" s="301"/>
      <c r="U23" s="301"/>
      <c r="V23" s="301"/>
      <c r="W23" s="301"/>
      <c r="X23" s="301"/>
      <c r="Y23" s="301"/>
      <c r="Z23" s="301"/>
      <c r="AA23" s="301"/>
      <c r="AB23" s="301"/>
      <c r="AC23" s="301"/>
      <c r="AD23" s="301"/>
    </row>
    <row r="24" spans="1:30" s="302" customFormat="1" ht="12.75" customHeight="1" x14ac:dyDescent="0.2">
      <c r="A24" s="294" t="s">
        <v>927</v>
      </c>
      <c r="B24" s="296" t="s">
        <v>570</v>
      </c>
      <c r="C24" s="295">
        <f>'PLANILHA ORÇ.'!I189</f>
        <v>66018.36</v>
      </c>
      <c r="D24" s="310">
        <f t="shared" si="0"/>
        <v>2.849302166808472E-2</v>
      </c>
      <c r="E24" s="306"/>
      <c r="F24" s="306"/>
      <c r="G24" s="306"/>
      <c r="H24" s="113"/>
      <c r="I24" s="113"/>
      <c r="J24" s="113">
        <f>C24/2</f>
        <v>33009.18</v>
      </c>
      <c r="K24" s="113">
        <f>C24/2</f>
        <v>33009.18</v>
      </c>
      <c r="L24" s="113"/>
      <c r="M24" s="113"/>
      <c r="N24" s="113"/>
      <c r="O24" s="113"/>
      <c r="P24" s="113"/>
      <c r="Q24" s="321">
        <f t="shared" si="1"/>
        <v>66018.36</v>
      </c>
      <c r="R24" s="607"/>
      <c r="S24" s="301"/>
      <c r="T24" s="301"/>
      <c r="U24" s="301"/>
      <c r="V24" s="301"/>
      <c r="W24" s="301"/>
      <c r="X24" s="301"/>
      <c r="Y24" s="301"/>
      <c r="Z24" s="301"/>
      <c r="AA24" s="301"/>
      <c r="AB24" s="301"/>
      <c r="AC24" s="301"/>
      <c r="AD24" s="301"/>
    </row>
    <row r="25" spans="1:30" s="302" customFormat="1" ht="12.75" customHeight="1" x14ac:dyDescent="0.2">
      <c r="A25" s="294" t="s">
        <v>949</v>
      </c>
      <c r="B25" s="296" t="s">
        <v>171</v>
      </c>
      <c r="C25" s="295">
        <f>'PLANILHA ORÇ.'!I211</f>
        <v>30003.359999999997</v>
      </c>
      <c r="D25" s="310">
        <f t="shared" si="0"/>
        <v>1.2949221801258714E-2</v>
      </c>
      <c r="E25" s="306"/>
      <c r="F25" s="306"/>
      <c r="G25" s="306"/>
      <c r="H25" s="113"/>
      <c r="I25" s="113"/>
      <c r="J25" s="113"/>
      <c r="K25" s="113"/>
      <c r="L25" s="113"/>
      <c r="M25" s="113"/>
      <c r="N25" s="113">
        <f>C25/2</f>
        <v>15001.679999999998</v>
      </c>
      <c r="O25" s="113">
        <f>C25/2</f>
        <v>15001.679999999998</v>
      </c>
      <c r="P25" s="113"/>
      <c r="Q25" s="321">
        <f t="shared" si="1"/>
        <v>30003.359999999997</v>
      </c>
      <c r="R25" s="607"/>
      <c r="S25" s="301"/>
      <c r="T25" s="301"/>
      <c r="U25" s="301"/>
      <c r="V25" s="301"/>
      <c r="W25" s="301"/>
      <c r="X25" s="301"/>
      <c r="Y25" s="301"/>
      <c r="Z25" s="301"/>
      <c r="AA25" s="301"/>
      <c r="AB25" s="301"/>
      <c r="AC25" s="301"/>
      <c r="AD25" s="301"/>
    </row>
    <row r="26" spans="1:30" s="302" customFormat="1" ht="12.75" customHeight="1" x14ac:dyDescent="0.2">
      <c r="A26" s="294" t="s">
        <v>970</v>
      </c>
      <c r="B26" s="296" t="s">
        <v>157</v>
      </c>
      <c r="C26" s="295">
        <f>'PLANILHA ORÇ.'!I217</f>
        <v>66345.5</v>
      </c>
      <c r="D26" s="310">
        <f t="shared" si="0"/>
        <v>2.8634212802013181E-2</v>
      </c>
      <c r="E26" s="306"/>
      <c r="F26" s="306"/>
      <c r="G26" s="306"/>
      <c r="H26" s="113"/>
      <c r="I26" s="113"/>
      <c r="J26" s="113"/>
      <c r="K26" s="113"/>
      <c r="L26" s="113"/>
      <c r="M26" s="113"/>
      <c r="N26" s="113"/>
      <c r="O26" s="113"/>
      <c r="P26" s="113">
        <f>C26</f>
        <v>66345.5</v>
      </c>
      <c r="Q26" s="321">
        <f t="shared" si="1"/>
        <v>66345.5</v>
      </c>
      <c r="R26" s="607"/>
      <c r="S26" s="301"/>
      <c r="T26" s="301"/>
      <c r="U26" s="301"/>
      <c r="V26" s="301"/>
      <c r="W26" s="301"/>
      <c r="X26" s="301"/>
      <c r="Y26" s="301"/>
      <c r="Z26" s="301"/>
      <c r="AA26" s="301"/>
      <c r="AB26" s="301"/>
      <c r="AC26" s="301"/>
      <c r="AD26" s="301"/>
    </row>
    <row r="27" spans="1:30" s="302" customFormat="1" ht="12.75" customHeight="1" x14ac:dyDescent="0.2">
      <c r="A27" s="294" t="s">
        <v>975</v>
      </c>
      <c r="B27" s="296" t="s">
        <v>159</v>
      </c>
      <c r="C27" s="295">
        <f>'PLANILHA ORÇ.'!I228</f>
        <v>153922.74</v>
      </c>
      <c r="D27" s="310">
        <f t="shared" si="0"/>
        <v>6.6431882979688842E-2</v>
      </c>
      <c r="E27" s="306"/>
      <c r="F27" s="306"/>
      <c r="G27" s="306"/>
      <c r="H27" s="113"/>
      <c r="I27" s="113"/>
      <c r="J27" s="113"/>
      <c r="K27" s="113"/>
      <c r="L27" s="113"/>
      <c r="M27" s="113"/>
      <c r="N27" s="113"/>
      <c r="O27" s="113">
        <f>C27/2</f>
        <v>76961.37</v>
      </c>
      <c r="P27" s="113">
        <f>C27/2</f>
        <v>76961.37</v>
      </c>
      <c r="Q27" s="321">
        <f t="shared" si="1"/>
        <v>153922.74</v>
      </c>
      <c r="R27" s="607"/>
      <c r="S27" s="301"/>
      <c r="T27" s="301"/>
      <c r="U27" s="301"/>
      <c r="V27" s="301"/>
      <c r="W27" s="301"/>
      <c r="X27" s="301"/>
      <c r="Y27" s="301"/>
      <c r="Z27" s="301"/>
      <c r="AA27" s="301"/>
      <c r="AB27" s="301"/>
      <c r="AC27" s="301"/>
      <c r="AD27" s="301"/>
    </row>
    <row r="28" spans="1:30" s="305" customFormat="1" ht="12.75" customHeight="1" x14ac:dyDescent="0.2">
      <c r="A28" s="303" t="s">
        <v>45</v>
      </c>
      <c r="B28" s="610" t="s">
        <v>1046</v>
      </c>
      <c r="C28" s="611"/>
      <c r="D28" s="611"/>
      <c r="E28" s="611"/>
      <c r="F28" s="611"/>
      <c r="G28" s="611"/>
      <c r="H28" s="611"/>
      <c r="I28" s="611"/>
      <c r="J28" s="611"/>
      <c r="K28" s="611"/>
      <c r="L28" s="611"/>
      <c r="M28" s="611"/>
      <c r="N28" s="611"/>
      <c r="O28" s="611"/>
      <c r="P28" s="611"/>
      <c r="Q28" s="612"/>
      <c r="R28" s="304"/>
      <c r="S28" s="304"/>
      <c r="T28" s="304"/>
      <c r="U28" s="304"/>
      <c r="V28" s="304"/>
      <c r="W28" s="304"/>
      <c r="X28" s="304"/>
      <c r="Y28" s="304"/>
      <c r="Z28" s="304"/>
      <c r="AA28" s="304"/>
      <c r="AB28" s="304"/>
      <c r="AC28" s="304"/>
      <c r="AD28" s="304"/>
    </row>
    <row r="29" spans="1:30" s="302" customFormat="1" ht="12.75" customHeight="1" x14ac:dyDescent="0.2">
      <c r="A29" s="294" t="s">
        <v>46</v>
      </c>
      <c r="B29" s="296" t="s">
        <v>30</v>
      </c>
      <c r="C29" s="295">
        <f>'PLANILHA ORÇ.'!I234</f>
        <v>4512.58</v>
      </c>
      <c r="D29" s="310">
        <f t="shared" ref="D29:D36" si="2">C29/$C$45</f>
        <v>1.9475951798706564E-3</v>
      </c>
      <c r="E29" s="306"/>
      <c r="F29" s="306"/>
      <c r="G29" s="306"/>
      <c r="H29" s="113"/>
      <c r="I29" s="113"/>
      <c r="J29" s="113">
        <f>C29</f>
        <v>4512.58</v>
      </c>
      <c r="K29" s="113"/>
      <c r="L29" s="113"/>
      <c r="M29" s="113"/>
      <c r="N29" s="113"/>
      <c r="O29" s="113"/>
      <c r="P29" s="113"/>
      <c r="Q29" s="321">
        <f>P29+O29+N29+M29+L29+K29+J29+I29+H29+G29+F29+E29</f>
        <v>4512.58</v>
      </c>
      <c r="R29" s="608"/>
      <c r="S29" s="301"/>
      <c r="T29" s="301"/>
      <c r="U29" s="301"/>
      <c r="V29" s="301"/>
      <c r="W29" s="301"/>
      <c r="X29" s="301"/>
      <c r="Y29" s="301"/>
      <c r="Z29" s="301"/>
      <c r="AA29" s="301"/>
      <c r="AB29" s="301"/>
      <c r="AC29" s="301"/>
      <c r="AD29" s="301"/>
    </row>
    <row r="30" spans="1:30" s="302" customFormat="1" ht="12.75" customHeight="1" x14ac:dyDescent="0.2">
      <c r="A30" s="294" t="s">
        <v>47</v>
      </c>
      <c r="B30" s="296" t="s">
        <v>34</v>
      </c>
      <c r="C30" s="295">
        <f>'PLANILHA ORÇ.'!I244</f>
        <v>16109.23</v>
      </c>
      <c r="D30" s="310">
        <f t="shared" si="2"/>
        <v>6.952621050358725E-3</v>
      </c>
      <c r="E30" s="306"/>
      <c r="F30" s="306"/>
      <c r="G30" s="306"/>
      <c r="H30" s="113"/>
      <c r="I30" s="113"/>
      <c r="J30" s="113">
        <f>C30</f>
        <v>16109.23</v>
      </c>
      <c r="K30" s="113"/>
      <c r="L30" s="113"/>
      <c r="M30" s="113"/>
      <c r="N30" s="113"/>
      <c r="O30" s="113"/>
      <c r="P30" s="113"/>
      <c r="Q30" s="321">
        <f t="shared" ref="Q30:Q36" si="3">P30+O30+N30+M30+L30+K30+J30+I30+H30+G30+F30+E30</f>
        <v>16109.23</v>
      </c>
      <c r="R30" s="608"/>
      <c r="S30" s="301"/>
      <c r="T30" s="301"/>
      <c r="U30" s="301"/>
      <c r="V30" s="301"/>
      <c r="W30" s="301"/>
      <c r="X30" s="301"/>
      <c r="Y30" s="301"/>
      <c r="Z30" s="301"/>
      <c r="AA30" s="301"/>
      <c r="AB30" s="301"/>
      <c r="AC30" s="301"/>
      <c r="AD30" s="301"/>
    </row>
    <row r="31" spans="1:30" s="302" customFormat="1" ht="12.75" customHeight="1" x14ac:dyDescent="0.2">
      <c r="A31" s="294" t="s">
        <v>48</v>
      </c>
      <c r="B31" s="296" t="s">
        <v>41</v>
      </c>
      <c r="C31" s="295">
        <f>'PLANILHA ORÇ.'!I250</f>
        <v>7095.85</v>
      </c>
      <c r="D31" s="310">
        <f t="shared" si="2"/>
        <v>3.0625148489523061E-3</v>
      </c>
      <c r="E31" s="306"/>
      <c r="F31" s="306"/>
      <c r="G31" s="306"/>
      <c r="H31" s="113"/>
      <c r="I31" s="113"/>
      <c r="J31" s="113"/>
      <c r="K31" s="113">
        <f>C31</f>
        <v>7095.85</v>
      </c>
      <c r="L31" s="113"/>
      <c r="M31" s="113"/>
      <c r="N31" s="113"/>
      <c r="O31" s="113"/>
      <c r="P31" s="113"/>
      <c r="Q31" s="321">
        <f t="shared" si="3"/>
        <v>7095.85</v>
      </c>
      <c r="R31" s="608"/>
      <c r="S31" s="301"/>
      <c r="T31" s="301"/>
      <c r="U31" s="301"/>
      <c r="V31" s="301"/>
      <c r="W31" s="301"/>
      <c r="X31" s="301"/>
      <c r="Y31" s="301"/>
      <c r="Z31" s="301"/>
      <c r="AA31" s="301"/>
      <c r="AB31" s="301"/>
      <c r="AC31" s="301"/>
      <c r="AD31" s="301"/>
    </row>
    <row r="32" spans="1:30" s="302" customFormat="1" ht="12.75" customHeight="1" x14ac:dyDescent="0.2">
      <c r="A32" s="294" t="s">
        <v>49</v>
      </c>
      <c r="B32" s="296" t="s">
        <v>1224</v>
      </c>
      <c r="C32" s="295">
        <f>'PLANILHA ORÇ.'!I253</f>
        <v>1365.94</v>
      </c>
      <c r="D32" s="310">
        <f t="shared" si="2"/>
        <v>5.8952930695799839E-4</v>
      </c>
      <c r="E32" s="306"/>
      <c r="F32" s="306"/>
      <c r="G32" s="306"/>
      <c r="H32" s="113"/>
      <c r="I32" s="113"/>
      <c r="J32" s="113"/>
      <c r="K32" s="113">
        <f>C32</f>
        <v>1365.94</v>
      </c>
      <c r="L32" s="113"/>
      <c r="M32" s="113"/>
      <c r="N32" s="113"/>
      <c r="O32" s="113"/>
      <c r="P32" s="113"/>
      <c r="Q32" s="321">
        <f t="shared" si="3"/>
        <v>1365.94</v>
      </c>
      <c r="R32" s="608"/>
      <c r="S32" s="301"/>
      <c r="T32" s="301"/>
      <c r="U32" s="301"/>
      <c r="V32" s="301"/>
      <c r="W32" s="301"/>
      <c r="X32" s="301"/>
      <c r="Y32" s="301"/>
      <c r="Z32" s="301"/>
      <c r="AA32" s="301"/>
      <c r="AB32" s="301"/>
      <c r="AC32" s="301"/>
      <c r="AD32" s="301"/>
    </row>
    <row r="33" spans="1:30" s="302" customFormat="1" ht="12.75" customHeight="1" x14ac:dyDescent="0.2">
      <c r="A33" s="294" t="s">
        <v>50</v>
      </c>
      <c r="B33" s="296" t="s">
        <v>141</v>
      </c>
      <c r="C33" s="295">
        <f>'PLANILHA ORÇ.'!I257</f>
        <v>2314.2006000000001</v>
      </c>
      <c r="D33" s="310">
        <f t="shared" si="2"/>
        <v>9.9879136410075406E-4</v>
      </c>
      <c r="E33" s="306"/>
      <c r="F33" s="306"/>
      <c r="G33" s="306"/>
      <c r="H33" s="113"/>
      <c r="I33" s="113"/>
      <c r="J33" s="113"/>
      <c r="K33" s="113"/>
      <c r="L33" s="113">
        <f>C33</f>
        <v>2314.2006000000001</v>
      </c>
      <c r="M33" s="113"/>
      <c r="N33" s="113"/>
      <c r="O33" s="113"/>
      <c r="P33" s="113"/>
      <c r="Q33" s="321">
        <f t="shared" si="3"/>
        <v>2314.2006000000001</v>
      </c>
      <c r="R33" s="608"/>
      <c r="S33" s="301"/>
      <c r="T33" s="301"/>
      <c r="U33" s="301"/>
      <c r="V33" s="301"/>
      <c r="W33" s="301"/>
      <c r="X33" s="301"/>
      <c r="Y33" s="301"/>
      <c r="Z33" s="301"/>
      <c r="AA33" s="301"/>
      <c r="AB33" s="301"/>
      <c r="AC33" s="301"/>
      <c r="AD33" s="301"/>
    </row>
    <row r="34" spans="1:30" s="302" customFormat="1" ht="12.75" customHeight="1" x14ac:dyDescent="0.2">
      <c r="A34" s="294" t="s">
        <v>1148</v>
      </c>
      <c r="B34" s="296" t="s">
        <v>157</v>
      </c>
      <c r="C34" s="295">
        <f>'PLANILHA ORÇ.'!I260</f>
        <v>856.9</v>
      </c>
      <c r="D34" s="310">
        <f t="shared" si="2"/>
        <v>3.6983151758665007E-4</v>
      </c>
      <c r="E34" s="306"/>
      <c r="F34" s="306"/>
      <c r="G34" s="306"/>
      <c r="H34" s="113"/>
      <c r="I34" s="113"/>
      <c r="J34" s="113"/>
      <c r="K34" s="113"/>
      <c r="L34" s="113"/>
      <c r="M34" s="113"/>
      <c r="N34" s="113"/>
      <c r="O34" s="113"/>
      <c r="P34" s="113">
        <f>C34</f>
        <v>856.9</v>
      </c>
      <c r="Q34" s="321">
        <f t="shared" si="3"/>
        <v>856.9</v>
      </c>
      <c r="R34" s="608"/>
      <c r="S34" s="301"/>
      <c r="T34" s="301"/>
      <c r="U34" s="301"/>
      <c r="V34" s="301"/>
      <c r="W34" s="301"/>
      <c r="X34" s="301"/>
      <c r="Y34" s="301"/>
      <c r="Z34" s="301"/>
      <c r="AA34" s="301"/>
      <c r="AB34" s="301"/>
      <c r="AC34" s="301"/>
      <c r="AD34" s="301"/>
    </row>
    <row r="35" spans="1:30" s="302" customFormat="1" ht="12.75" customHeight="1" x14ac:dyDescent="0.2">
      <c r="A35" s="294" t="s">
        <v>1155</v>
      </c>
      <c r="B35" s="296" t="s">
        <v>135</v>
      </c>
      <c r="C35" s="295">
        <f>'PLANILHA ORÇ.'!I264</f>
        <v>25388.09</v>
      </c>
      <c r="D35" s="310">
        <f t="shared" si="2"/>
        <v>1.0957306399027256E-2</v>
      </c>
      <c r="E35" s="306"/>
      <c r="F35" s="306"/>
      <c r="G35" s="306"/>
      <c r="H35" s="113"/>
      <c r="I35" s="113"/>
      <c r="J35" s="113"/>
      <c r="K35" s="113">
        <f>C35/2</f>
        <v>12694.045</v>
      </c>
      <c r="L35" s="113">
        <f>C35/2</f>
        <v>12694.045</v>
      </c>
      <c r="M35" s="113"/>
      <c r="N35" s="113"/>
      <c r="O35" s="113"/>
      <c r="P35" s="113"/>
      <c r="Q35" s="321">
        <f t="shared" si="3"/>
        <v>25388.09</v>
      </c>
      <c r="R35" s="608"/>
      <c r="S35" s="301"/>
      <c r="T35" s="301"/>
      <c r="U35" s="301"/>
      <c r="V35" s="301"/>
      <c r="W35" s="301"/>
      <c r="X35" s="301"/>
      <c r="Y35" s="301"/>
      <c r="Z35" s="301"/>
      <c r="AA35" s="301"/>
      <c r="AB35" s="301"/>
      <c r="AC35" s="301"/>
      <c r="AD35" s="301"/>
    </row>
    <row r="36" spans="1:30" s="302" customFormat="1" ht="12.75" customHeight="1" x14ac:dyDescent="0.2">
      <c r="A36" s="294" t="s">
        <v>1205</v>
      </c>
      <c r="B36" s="296" t="s">
        <v>159</v>
      </c>
      <c r="C36" s="295">
        <f>'PLANILHA ORÇ.'!I267</f>
        <v>810.34</v>
      </c>
      <c r="D36" s="310">
        <f t="shared" si="2"/>
        <v>3.4973657598455602E-4</v>
      </c>
      <c r="E36" s="306"/>
      <c r="F36" s="306"/>
      <c r="G36" s="306"/>
      <c r="H36" s="113"/>
      <c r="I36" s="113"/>
      <c r="J36" s="113"/>
      <c r="K36" s="113"/>
      <c r="L36" s="113"/>
      <c r="M36" s="113"/>
      <c r="N36" s="113"/>
      <c r="O36" s="113"/>
      <c r="P36" s="113">
        <f>C36</f>
        <v>810.34</v>
      </c>
      <c r="Q36" s="321">
        <f t="shared" si="3"/>
        <v>810.34</v>
      </c>
      <c r="R36" s="608"/>
      <c r="S36" s="301"/>
      <c r="T36" s="301"/>
      <c r="U36" s="301"/>
      <c r="V36" s="301"/>
      <c r="W36" s="301"/>
      <c r="X36" s="301"/>
      <c r="Y36" s="301"/>
      <c r="Z36" s="301"/>
      <c r="AA36" s="301"/>
      <c r="AB36" s="301"/>
      <c r="AC36" s="301"/>
      <c r="AD36" s="301"/>
    </row>
    <row r="37" spans="1:30" s="305" customFormat="1" ht="12.75" customHeight="1" x14ac:dyDescent="0.2">
      <c r="A37" s="303" t="s">
        <v>51</v>
      </c>
      <c r="B37" s="610" t="s">
        <v>1047</v>
      </c>
      <c r="C37" s="611"/>
      <c r="D37" s="611"/>
      <c r="E37" s="611"/>
      <c r="F37" s="611"/>
      <c r="G37" s="611"/>
      <c r="H37" s="611"/>
      <c r="I37" s="611"/>
      <c r="J37" s="611"/>
      <c r="K37" s="611"/>
      <c r="L37" s="611"/>
      <c r="M37" s="611"/>
      <c r="N37" s="611"/>
      <c r="O37" s="611"/>
      <c r="P37" s="611"/>
      <c r="Q37" s="612"/>
      <c r="R37" s="304"/>
      <c r="S37" s="304"/>
      <c r="T37" s="304"/>
      <c r="U37" s="304"/>
      <c r="V37" s="304"/>
      <c r="W37" s="304"/>
      <c r="X37" s="304"/>
      <c r="Y37" s="304"/>
      <c r="Z37" s="304"/>
      <c r="AA37" s="304"/>
      <c r="AB37" s="304"/>
      <c r="AC37" s="304"/>
      <c r="AD37" s="304"/>
    </row>
    <row r="38" spans="1:30" s="302" customFormat="1" ht="12.75" customHeight="1" x14ac:dyDescent="0.2">
      <c r="A38" s="294" t="s">
        <v>52</v>
      </c>
      <c r="B38" s="296" t="s">
        <v>30</v>
      </c>
      <c r="C38" s="295">
        <f>'PLANILHA ORÇ.'!I273</f>
        <v>18317.439999999999</v>
      </c>
      <c r="D38" s="310">
        <f>C38/$C$45</f>
        <v>7.9056676782616499E-3</v>
      </c>
      <c r="E38" s="306">
        <f>C38</f>
        <v>18317.439999999999</v>
      </c>
      <c r="F38" s="306"/>
      <c r="G38" s="306"/>
      <c r="H38" s="113"/>
      <c r="I38" s="113"/>
      <c r="J38" s="113"/>
      <c r="K38" s="113"/>
      <c r="L38" s="113"/>
      <c r="M38" s="113"/>
      <c r="N38" s="113"/>
      <c r="O38" s="113"/>
      <c r="P38" s="113"/>
      <c r="Q38" s="321">
        <f>P38+O38+N38+M38+L38+K38+J38+I38+H38+G38+F38+E38</f>
        <v>18317.439999999999</v>
      </c>
      <c r="R38" s="608"/>
      <c r="S38" s="301"/>
      <c r="T38" s="301"/>
      <c r="U38" s="301"/>
      <c r="V38" s="301"/>
      <c r="W38" s="301"/>
      <c r="X38" s="301"/>
      <c r="Y38" s="301"/>
      <c r="Z38" s="301"/>
      <c r="AA38" s="301"/>
      <c r="AB38" s="301"/>
      <c r="AC38" s="301"/>
      <c r="AD38" s="301"/>
    </row>
    <row r="39" spans="1:30" s="302" customFormat="1" ht="12.75" customHeight="1" x14ac:dyDescent="0.2">
      <c r="A39" s="294" t="s">
        <v>53</v>
      </c>
      <c r="B39" s="296" t="s">
        <v>34</v>
      </c>
      <c r="C39" s="295">
        <f>'PLANILHA ORÇ.'!I279</f>
        <v>120418.95000000001</v>
      </c>
      <c r="D39" s="310">
        <f>C39/$C$45</f>
        <v>5.1971902234439191E-2</v>
      </c>
      <c r="E39" s="306">
        <f>C39/2</f>
        <v>60209.475000000006</v>
      </c>
      <c r="F39" s="306">
        <f>C39/2</f>
        <v>60209.475000000006</v>
      </c>
      <c r="G39" s="306"/>
      <c r="H39" s="113"/>
      <c r="I39" s="113"/>
      <c r="J39" s="113"/>
      <c r="K39" s="113"/>
      <c r="L39" s="113"/>
      <c r="M39" s="113"/>
      <c r="N39" s="113"/>
      <c r="O39" s="113"/>
      <c r="P39" s="113"/>
      <c r="Q39" s="321">
        <f>P39+O39+N39+M39+L39+K39+J39+I39+H39+G39+F39+E39</f>
        <v>120418.95000000001</v>
      </c>
      <c r="R39" s="608"/>
      <c r="S39" s="301"/>
      <c r="T39" s="301"/>
      <c r="U39" s="301"/>
      <c r="V39" s="301"/>
      <c r="W39" s="301"/>
      <c r="X39" s="301"/>
      <c r="Y39" s="301"/>
      <c r="Z39" s="301"/>
      <c r="AA39" s="301"/>
      <c r="AB39" s="301"/>
      <c r="AC39" s="301"/>
      <c r="AD39" s="301"/>
    </row>
    <row r="40" spans="1:30" s="305" customFormat="1" ht="12.75" customHeight="1" x14ac:dyDescent="0.2">
      <c r="A40" s="303" t="s">
        <v>54</v>
      </c>
      <c r="B40" s="610" t="s">
        <v>406</v>
      </c>
      <c r="C40" s="611"/>
      <c r="D40" s="611"/>
      <c r="E40" s="611"/>
      <c r="F40" s="611"/>
      <c r="G40" s="611"/>
      <c r="H40" s="611"/>
      <c r="I40" s="611"/>
      <c r="J40" s="611"/>
      <c r="K40" s="611"/>
      <c r="L40" s="611"/>
      <c r="M40" s="611"/>
      <c r="N40" s="611"/>
      <c r="O40" s="611"/>
      <c r="P40" s="611"/>
      <c r="Q40" s="612"/>
      <c r="R40" s="304"/>
      <c r="S40" s="304"/>
      <c r="T40" s="304"/>
      <c r="U40" s="304"/>
      <c r="V40" s="304"/>
      <c r="W40" s="304"/>
      <c r="X40" s="304"/>
      <c r="Y40" s="304"/>
      <c r="Z40" s="304"/>
      <c r="AA40" s="304"/>
      <c r="AB40" s="304"/>
      <c r="AC40" s="304"/>
      <c r="AD40" s="304"/>
    </row>
    <row r="41" spans="1:30" s="302" customFormat="1" ht="12.75" customHeight="1" x14ac:dyDescent="0.2">
      <c r="A41" s="294" t="s">
        <v>55</v>
      </c>
      <c r="B41" s="296" t="s">
        <v>30</v>
      </c>
      <c r="C41" s="295">
        <f>'PLANILHA ORÇ.'!I284</f>
        <v>4621.6499999999996</v>
      </c>
      <c r="D41" s="310">
        <f>C41/$C$45</f>
        <v>1.9946689616692046E-3</v>
      </c>
      <c r="E41" s="306"/>
      <c r="F41" s="306">
        <f>C41</f>
        <v>4621.6499999999996</v>
      </c>
      <c r="G41" s="306"/>
      <c r="H41" s="306"/>
      <c r="I41" s="113"/>
      <c r="J41" s="113"/>
      <c r="K41" s="113"/>
      <c r="L41" s="113"/>
      <c r="M41" s="113"/>
      <c r="N41" s="113"/>
      <c r="O41" s="113"/>
      <c r="P41" s="113"/>
      <c r="Q41" s="321">
        <f>P41+O41+N41+M41+L41+K41+J41+I41+H41+G41+F41+E41</f>
        <v>4621.6499999999996</v>
      </c>
      <c r="R41" s="608"/>
      <c r="S41" s="301"/>
      <c r="T41" s="301"/>
      <c r="U41" s="301"/>
      <c r="V41" s="301"/>
      <c r="W41" s="301"/>
      <c r="X41" s="301"/>
      <c r="Y41" s="301"/>
      <c r="Z41" s="301"/>
      <c r="AA41" s="301"/>
      <c r="AB41" s="301"/>
      <c r="AC41" s="301"/>
      <c r="AD41" s="301"/>
    </row>
    <row r="42" spans="1:30" s="302" customFormat="1" ht="12.75" customHeight="1" x14ac:dyDescent="0.2">
      <c r="A42" s="294" t="s">
        <v>56</v>
      </c>
      <c r="B42" s="296" t="s">
        <v>34</v>
      </c>
      <c r="C42" s="295">
        <f>'PLANILHA ORÇ.'!I292</f>
        <v>93179.42</v>
      </c>
      <c r="D42" s="310">
        <f>C42/$C$45</f>
        <v>4.0215528423904606E-2</v>
      </c>
      <c r="E42" s="306"/>
      <c r="F42" s="306"/>
      <c r="G42" s="306">
        <f>C42/2</f>
        <v>46589.71</v>
      </c>
      <c r="H42" s="306">
        <f>C42/2</f>
        <v>46589.71</v>
      </c>
      <c r="I42" s="113"/>
      <c r="J42" s="113"/>
      <c r="K42" s="113"/>
      <c r="L42" s="113"/>
      <c r="M42" s="113"/>
      <c r="N42" s="113"/>
      <c r="O42" s="113"/>
      <c r="P42" s="113"/>
      <c r="Q42" s="321">
        <f t="shared" ref="Q42:Q44" si="4">P42+O42+N42+M42+L42+K42+J42+I42+H42+G42+F42+E42</f>
        <v>93179.42</v>
      </c>
      <c r="R42" s="608"/>
      <c r="S42" s="301"/>
      <c r="T42" s="301"/>
      <c r="U42" s="301"/>
      <c r="V42" s="301"/>
      <c r="W42" s="301"/>
      <c r="X42" s="301"/>
      <c r="Y42" s="301"/>
      <c r="Z42" s="301"/>
      <c r="AA42" s="301"/>
      <c r="AB42" s="301"/>
      <c r="AC42" s="301"/>
      <c r="AD42" s="301"/>
    </row>
    <row r="43" spans="1:30" s="302" customFormat="1" ht="12.75" customHeight="1" x14ac:dyDescent="0.2">
      <c r="A43" s="294" t="s">
        <v>306</v>
      </c>
      <c r="B43" s="296" t="s">
        <v>159</v>
      </c>
      <c r="C43" s="295">
        <f>'PLANILHA ORÇ.'!I307</f>
        <v>76549.85000000002</v>
      </c>
      <c r="D43" s="310">
        <f>C43/$C$45</f>
        <v>3.3038332590186056E-2</v>
      </c>
      <c r="E43" s="306"/>
      <c r="F43" s="306"/>
      <c r="G43" s="306"/>
      <c r="H43" s="113"/>
      <c r="I43" s="113">
        <f>C43/2</f>
        <v>38274.92500000001</v>
      </c>
      <c r="J43" s="113">
        <f>C43/2</f>
        <v>38274.92500000001</v>
      </c>
      <c r="K43" s="113"/>
      <c r="L43" s="113"/>
      <c r="M43" s="113"/>
      <c r="N43" s="113"/>
      <c r="O43" s="113"/>
      <c r="P43" s="113"/>
      <c r="Q43" s="321">
        <f t="shared" si="4"/>
        <v>76549.85000000002</v>
      </c>
      <c r="R43" s="608"/>
      <c r="S43" s="301"/>
      <c r="T43" s="301"/>
      <c r="U43" s="301"/>
      <c r="V43" s="301"/>
      <c r="W43" s="301"/>
      <c r="X43" s="301"/>
      <c r="Y43" s="301"/>
      <c r="Z43" s="301"/>
      <c r="AA43" s="301"/>
      <c r="AB43" s="301"/>
      <c r="AC43" s="301"/>
      <c r="AD43" s="301"/>
    </row>
    <row r="44" spans="1:30" s="302" customFormat="1" ht="12.75" customHeight="1" x14ac:dyDescent="0.2">
      <c r="A44" s="294" t="s">
        <v>111</v>
      </c>
      <c r="B44" s="296" t="s">
        <v>192</v>
      </c>
      <c r="C44" s="295">
        <f>'PLANILHA ORÇ.'!I311</f>
        <v>44858.28</v>
      </c>
      <c r="D44" s="310">
        <f>C44/$C$45</f>
        <v>1.9360492202972195E-2</v>
      </c>
      <c r="E44" s="306"/>
      <c r="F44" s="306"/>
      <c r="G44" s="306"/>
      <c r="H44" s="113"/>
      <c r="I44" s="113"/>
      <c r="J44" s="113"/>
      <c r="K44" s="113">
        <f>C44/2</f>
        <v>22429.14</v>
      </c>
      <c r="L44" s="113">
        <f>C44/2</f>
        <v>22429.14</v>
      </c>
      <c r="M44" s="113"/>
      <c r="N44" s="113"/>
      <c r="O44" s="113"/>
      <c r="P44" s="113"/>
      <c r="Q44" s="321">
        <f t="shared" si="4"/>
        <v>44858.28</v>
      </c>
      <c r="R44" s="301"/>
      <c r="S44" s="301"/>
      <c r="T44" s="301"/>
      <c r="U44" s="301"/>
      <c r="V44" s="301"/>
      <c r="W44" s="301"/>
      <c r="X44" s="301"/>
      <c r="Y44" s="301"/>
      <c r="Z44" s="301"/>
      <c r="AA44" s="301"/>
      <c r="AB44" s="301"/>
      <c r="AC44" s="301"/>
      <c r="AD44" s="301"/>
    </row>
    <row r="45" spans="1:30" s="302" customFormat="1" ht="12.75" customHeight="1" x14ac:dyDescent="0.2">
      <c r="A45" s="294"/>
      <c r="B45" s="299" t="s">
        <v>12</v>
      </c>
      <c r="C45" s="112">
        <f t="shared" ref="C45:Q45" si="5">SUM(C8:C44)</f>
        <v>2317001.0106000002</v>
      </c>
      <c r="D45" s="307">
        <f t="shared" si="5"/>
        <v>0.99999999999999989</v>
      </c>
      <c r="E45" s="112">
        <f t="shared" si="5"/>
        <v>113558.87500000001</v>
      </c>
      <c r="F45" s="112">
        <f t="shared" si="5"/>
        <v>93194.554999999993</v>
      </c>
      <c r="G45" s="112">
        <f t="shared" si="5"/>
        <v>170879.02</v>
      </c>
      <c r="H45" s="112">
        <f t="shared" si="5"/>
        <v>142515.59</v>
      </c>
      <c r="I45" s="112">
        <f t="shared" si="5"/>
        <v>134110.61499999999</v>
      </c>
      <c r="J45" s="112">
        <f t="shared" si="5"/>
        <v>479429.15499999997</v>
      </c>
      <c r="K45" s="112">
        <f t="shared" si="5"/>
        <v>356062.33499999996</v>
      </c>
      <c r="L45" s="112">
        <f t="shared" si="5"/>
        <v>113470.4856</v>
      </c>
      <c r="M45" s="112">
        <f t="shared" si="5"/>
        <v>105984.685</v>
      </c>
      <c r="N45" s="112">
        <f t="shared" si="5"/>
        <v>214830.09999999998</v>
      </c>
      <c r="O45" s="112">
        <f t="shared" si="5"/>
        <v>247991.48499999999</v>
      </c>
      <c r="P45" s="112">
        <f t="shared" si="5"/>
        <v>144974.10999999999</v>
      </c>
      <c r="Q45" s="391">
        <f t="shared" si="5"/>
        <v>2317001.0106000002</v>
      </c>
      <c r="R45" s="301"/>
      <c r="S45" s="301"/>
      <c r="T45" s="301"/>
      <c r="U45" s="301"/>
      <c r="V45" s="301"/>
      <c r="W45" s="301"/>
      <c r="X45" s="301"/>
      <c r="Y45" s="301"/>
      <c r="Z45" s="301"/>
      <c r="AA45" s="301"/>
      <c r="AB45" s="301"/>
      <c r="AC45" s="301"/>
      <c r="AD45" s="301"/>
    </row>
    <row r="46" spans="1:30" s="293" customFormat="1" ht="12.75" customHeight="1" x14ac:dyDescent="0.2">
      <c r="A46" s="294"/>
      <c r="B46" s="300" t="s">
        <v>521</v>
      </c>
      <c r="C46" s="113">
        <f>C45</f>
        <v>2317001.0106000002</v>
      </c>
      <c r="D46" s="311"/>
      <c r="E46" s="323">
        <f>E45</f>
        <v>113558.87500000001</v>
      </c>
      <c r="F46" s="323">
        <f>F45+E46</f>
        <v>206753.43</v>
      </c>
      <c r="G46" s="323">
        <f t="shared" ref="G46:P46" si="6">G45+F46</f>
        <v>377632.44999999995</v>
      </c>
      <c r="H46" s="323">
        <f t="shared" si="6"/>
        <v>520148.03999999992</v>
      </c>
      <c r="I46" s="323">
        <f t="shared" si="6"/>
        <v>654258.65499999991</v>
      </c>
      <c r="J46" s="323">
        <f t="shared" si="6"/>
        <v>1133687.8099999998</v>
      </c>
      <c r="K46" s="323">
        <f t="shared" si="6"/>
        <v>1489750.1449999998</v>
      </c>
      <c r="L46" s="323">
        <f t="shared" si="6"/>
        <v>1603220.6305999998</v>
      </c>
      <c r="M46" s="323">
        <f t="shared" si="6"/>
        <v>1709205.3155999999</v>
      </c>
      <c r="N46" s="323">
        <f t="shared" si="6"/>
        <v>1924035.4155999999</v>
      </c>
      <c r="O46" s="323">
        <f t="shared" si="6"/>
        <v>2172026.9005999998</v>
      </c>
      <c r="P46" s="323">
        <f t="shared" si="6"/>
        <v>2317001.0105999997</v>
      </c>
      <c r="Q46" s="392"/>
      <c r="R46" s="292"/>
      <c r="S46" s="292"/>
      <c r="T46" s="292"/>
      <c r="U46" s="292"/>
      <c r="V46" s="292"/>
      <c r="W46" s="292"/>
      <c r="X46" s="292"/>
      <c r="Y46" s="292"/>
      <c r="Z46" s="292"/>
      <c r="AA46" s="292"/>
      <c r="AB46" s="292"/>
      <c r="AC46" s="292"/>
      <c r="AD46" s="292"/>
    </row>
    <row r="47" spans="1:30" ht="15.75" thickBot="1" x14ac:dyDescent="0.3">
      <c r="A47" s="114"/>
      <c r="B47" s="115"/>
      <c r="C47" s="116"/>
      <c r="D47" s="312"/>
      <c r="E47" s="324"/>
      <c r="F47" s="324"/>
      <c r="G47" s="324"/>
      <c r="H47" s="325"/>
      <c r="I47" s="325"/>
      <c r="J47" s="325"/>
      <c r="K47" s="325"/>
      <c r="L47" s="325"/>
      <c r="M47" s="325"/>
      <c r="N47" s="325"/>
      <c r="O47" s="325"/>
      <c r="P47" s="325"/>
      <c r="Q47" s="326"/>
    </row>
    <row r="48" spans="1:30" x14ac:dyDescent="0.25">
      <c r="A48" s="117"/>
      <c r="B48" s="117"/>
      <c r="C48" s="308"/>
      <c r="D48" s="313"/>
      <c r="E48" s="327"/>
      <c r="F48" s="327"/>
      <c r="G48" s="327"/>
      <c r="H48" s="328"/>
      <c r="I48" s="328"/>
      <c r="J48" s="328"/>
      <c r="K48" s="328"/>
      <c r="L48" s="328"/>
      <c r="M48" s="328"/>
      <c r="N48" s="328"/>
      <c r="O48" s="328"/>
      <c r="P48" s="328"/>
    </row>
    <row r="49" spans="1:17" x14ac:dyDescent="0.25">
      <c r="A49" s="117"/>
      <c r="B49" s="117"/>
      <c r="C49" s="316"/>
      <c r="D49" s="313"/>
      <c r="E49" s="327"/>
      <c r="F49" s="327"/>
      <c r="G49" s="327"/>
      <c r="H49" s="330"/>
      <c r="I49" s="330"/>
      <c r="J49" s="330"/>
      <c r="K49" s="330"/>
      <c r="L49" s="330"/>
      <c r="M49" s="330"/>
      <c r="N49" s="330"/>
      <c r="O49" s="330"/>
      <c r="P49" s="330"/>
    </row>
    <row r="50" spans="1:17" x14ac:dyDescent="0.25">
      <c r="A50" s="117"/>
      <c r="B50" s="117"/>
      <c r="C50" s="118"/>
      <c r="D50" s="313"/>
      <c r="E50" s="327"/>
      <c r="F50" s="327"/>
      <c r="G50" s="327"/>
      <c r="H50" s="331"/>
      <c r="I50" s="331"/>
      <c r="J50" s="331"/>
      <c r="K50" s="331"/>
      <c r="L50" s="331"/>
      <c r="M50" s="331"/>
      <c r="N50" s="396"/>
      <c r="O50" s="396"/>
      <c r="P50" s="396"/>
      <c r="Q50" s="397"/>
    </row>
    <row r="51" spans="1:17" ht="15.75" thickBot="1" x14ac:dyDescent="0.3">
      <c r="A51" s="117"/>
      <c r="B51" s="117"/>
      <c r="C51" s="118"/>
      <c r="D51" s="313"/>
      <c r="E51" s="327"/>
      <c r="F51" s="327"/>
      <c r="G51" s="327"/>
      <c r="H51" s="331"/>
      <c r="I51" s="331"/>
      <c r="J51" s="331"/>
      <c r="K51" s="331"/>
      <c r="L51" s="331"/>
      <c r="M51" s="331"/>
      <c r="N51" s="394"/>
      <c r="O51" s="82"/>
      <c r="P51" s="81"/>
      <c r="Q51" s="395"/>
    </row>
    <row r="52" spans="1:17" x14ac:dyDescent="0.25">
      <c r="A52" s="117"/>
      <c r="B52" s="117"/>
      <c r="C52" s="118"/>
      <c r="D52" s="313"/>
      <c r="E52" s="327"/>
      <c r="F52" s="327"/>
      <c r="G52" s="327"/>
      <c r="H52" s="331"/>
      <c r="I52" s="330"/>
      <c r="J52" s="332"/>
      <c r="K52" s="332"/>
      <c r="L52" s="332"/>
      <c r="M52" s="332"/>
      <c r="N52" s="474" t="s">
        <v>1270</v>
      </c>
      <c r="O52" s="474"/>
      <c r="P52" s="474"/>
      <c r="Q52" s="474"/>
    </row>
    <row r="53" spans="1:17" x14ac:dyDescent="0.25">
      <c r="A53" s="117"/>
      <c r="B53" s="117"/>
      <c r="C53" s="118"/>
      <c r="D53" s="313"/>
      <c r="E53" s="327"/>
      <c r="F53" s="327"/>
      <c r="G53" s="327"/>
      <c r="H53" s="328"/>
      <c r="J53" s="331"/>
      <c r="K53" s="331"/>
      <c r="L53" s="609"/>
      <c r="M53" s="609"/>
      <c r="N53" s="465" t="s">
        <v>1271</v>
      </c>
      <c r="O53" s="465"/>
      <c r="P53" s="465"/>
      <c r="Q53" s="465"/>
    </row>
    <row r="54" spans="1:17" x14ac:dyDescent="0.25">
      <c r="A54" s="117"/>
      <c r="B54" s="117"/>
      <c r="C54" s="118"/>
      <c r="D54" s="313"/>
      <c r="E54" s="327"/>
      <c r="F54" s="327"/>
      <c r="G54" s="327"/>
      <c r="H54" s="328"/>
      <c r="J54" s="333"/>
      <c r="K54" s="333"/>
      <c r="L54" s="606"/>
      <c r="M54" s="606"/>
      <c r="N54" s="398"/>
      <c r="O54" s="398"/>
      <c r="P54" s="398"/>
      <c r="Q54" s="397"/>
    </row>
    <row r="55" spans="1:17" x14ac:dyDescent="0.25">
      <c r="A55" s="117"/>
      <c r="B55" s="117"/>
      <c r="C55" s="118"/>
      <c r="D55" s="313"/>
      <c r="E55" s="327"/>
      <c r="F55" s="327"/>
      <c r="G55" s="327"/>
      <c r="H55" s="328"/>
      <c r="I55" s="328"/>
      <c r="J55" s="328"/>
      <c r="K55" s="328"/>
      <c r="L55" s="328"/>
      <c r="M55" s="328"/>
      <c r="N55" s="399"/>
      <c r="O55" s="399"/>
      <c r="P55" s="399"/>
      <c r="Q55" s="397"/>
    </row>
    <row r="56" spans="1:17" x14ac:dyDescent="0.25">
      <c r="A56" s="117"/>
      <c r="B56" s="117"/>
      <c r="C56" s="118"/>
      <c r="D56" s="313"/>
      <c r="E56" s="327"/>
      <c r="F56" s="327"/>
      <c r="G56" s="327"/>
      <c r="H56" s="328"/>
      <c r="I56" s="328"/>
      <c r="J56" s="328"/>
      <c r="K56" s="328"/>
      <c r="L56" s="328"/>
      <c r="M56" s="328"/>
      <c r="N56" s="328"/>
      <c r="O56" s="328"/>
      <c r="P56" s="328"/>
    </row>
  </sheetData>
  <mergeCells count="18">
    <mergeCell ref="B9:Q9"/>
    <mergeCell ref="B37:Q37"/>
    <mergeCell ref="B40:Q40"/>
    <mergeCell ref="A6:Q6"/>
    <mergeCell ref="A1:Q1"/>
    <mergeCell ref="A2:Q2"/>
    <mergeCell ref="A3:Q3"/>
    <mergeCell ref="B4:Q4"/>
    <mergeCell ref="B5:Q5"/>
    <mergeCell ref="L54:M54"/>
    <mergeCell ref="R10:R27"/>
    <mergeCell ref="R29:R36"/>
    <mergeCell ref="R38:R39"/>
    <mergeCell ref="R41:R43"/>
    <mergeCell ref="L53:M53"/>
    <mergeCell ref="B28:Q28"/>
    <mergeCell ref="N52:Q52"/>
    <mergeCell ref="N53:Q53"/>
  </mergeCells>
  <phoneticPr fontId="16" type="noConversion"/>
  <pageMargins left="0.511811024" right="0.511811024" top="0.78740157499999996" bottom="0.78740157499999996" header="0.31496062000000002" footer="0.31496062000000002"/>
  <pageSetup paperSize="9" scale="44" orientation="landscape" r:id="rId1"/>
  <colBreaks count="1" manualBreakCount="1">
    <brk id="17"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K38"/>
  <sheetViews>
    <sheetView view="pageBreakPreview" zoomScale="60" zoomScaleNormal="100" workbookViewId="0">
      <selection activeCell="O35" sqref="O35"/>
    </sheetView>
  </sheetViews>
  <sheetFormatPr defaultRowHeight="15" x14ac:dyDescent="0.25"/>
  <cols>
    <col min="1" max="1" width="45.85546875" style="4" bestFit="1" customWidth="1"/>
    <col min="2" max="2" width="9.140625" style="4"/>
    <col min="3" max="3" width="10.140625" style="4" bestFit="1" customWidth="1"/>
    <col min="4" max="4" width="10.42578125" style="4" bestFit="1" customWidth="1"/>
    <col min="5" max="5" width="10" style="4" bestFit="1" customWidth="1"/>
    <col min="6" max="6" width="12.85546875" style="19" customWidth="1"/>
    <col min="7" max="7" width="9.140625" style="4"/>
    <col min="8" max="8" width="9" style="4" bestFit="1" customWidth="1"/>
    <col min="9" max="256" width="9.140625" style="4"/>
    <col min="257" max="257" width="45.85546875" style="4" bestFit="1" customWidth="1"/>
    <col min="258" max="258" width="9.140625" style="4"/>
    <col min="259" max="259" width="10.140625" style="4" bestFit="1" customWidth="1"/>
    <col min="260" max="260" width="10.42578125" style="4" bestFit="1" customWidth="1"/>
    <col min="261" max="261" width="10" style="4" bestFit="1" customWidth="1"/>
    <col min="262" max="262" width="12.85546875" style="4" customWidth="1"/>
    <col min="263" max="263" width="9.140625" style="4"/>
    <col min="264" max="264" width="9" style="4" bestFit="1" customWidth="1"/>
    <col min="265" max="512" width="9.140625" style="4"/>
    <col min="513" max="513" width="45.85546875" style="4" bestFit="1" customWidth="1"/>
    <col min="514" max="514" width="9.140625" style="4"/>
    <col min="515" max="515" width="10.140625" style="4" bestFit="1" customWidth="1"/>
    <col min="516" max="516" width="10.42578125" style="4" bestFit="1" customWidth="1"/>
    <col min="517" max="517" width="10" style="4" bestFit="1" customWidth="1"/>
    <col min="518" max="518" width="12.85546875" style="4" customWidth="1"/>
    <col min="519" max="519" width="9.140625" style="4"/>
    <col min="520" max="520" width="9" style="4" bestFit="1" customWidth="1"/>
    <col min="521" max="768" width="9.140625" style="4"/>
    <col min="769" max="769" width="45.85546875" style="4" bestFit="1" customWidth="1"/>
    <col min="770" max="770" width="9.140625" style="4"/>
    <col min="771" max="771" width="10.140625" style="4" bestFit="1" customWidth="1"/>
    <col min="772" max="772" width="10.42578125" style="4" bestFit="1" customWidth="1"/>
    <col min="773" max="773" width="10" style="4" bestFit="1" customWidth="1"/>
    <col min="774" max="774" width="12.85546875" style="4" customWidth="1"/>
    <col min="775" max="775" width="9.140625" style="4"/>
    <col min="776" max="776" width="9" style="4" bestFit="1" customWidth="1"/>
    <col min="777" max="1024" width="9.140625" style="4"/>
    <col min="1025" max="1025" width="45.85546875" style="4" bestFit="1" customWidth="1"/>
    <col min="1026" max="1026" width="9.140625" style="4"/>
    <col min="1027" max="1027" width="10.140625" style="4" bestFit="1" customWidth="1"/>
    <col min="1028" max="1028" width="10.42578125" style="4" bestFit="1" customWidth="1"/>
    <col min="1029" max="1029" width="10" style="4" bestFit="1" customWidth="1"/>
    <col min="1030" max="1030" width="12.85546875" style="4" customWidth="1"/>
    <col min="1031" max="1031" width="9.140625" style="4"/>
    <col min="1032" max="1032" width="9" style="4" bestFit="1" customWidth="1"/>
    <col min="1033" max="1280" width="9.140625" style="4"/>
    <col min="1281" max="1281" width="45.85546875" style="4" bestFit="1" customWidth="1"/>
    <col min="1282" max="1282" width="9.140625" style="4"/>
    <col min="1283" max="1283" width="10.140625" style="4" bestFit="1" customWidth="1"/>
    <col min="1284" max="1284" width="10.42578125" style="4" bestFit="1" customWidth="1"/>
    <col min="1285" max="1285" width="10" style="4" bestFit="1" customWidth="1"/>
    <col min="1286" max="1286" width="12.85546875" style="4" customWidth="1"/>
    <col min="1287" max="1287" width="9.140625" style="4"/>
    <col min="1288" max="1288" width="9" style="4" bestFit="1" customWidth="1"/>
    <col min="1289" max="1536" width="9.140625" style="4"/>
    <col min="1537" max="1537" width="45.85546875" style="4" bestFit="1" customWidth="1"/>
    <col min="1538" max="1538" width="9.140625" style="4"/>
    <col min="1539" max="1539" width="10.140625" style="4" bestFit="1" customWidth="1"/>
    <col min="1540" max="1540" width="10.42578125" style="4" bestFit="1" customWidth="1"/>
    <col min="1541" max="1541" width="10" style="4" bestFit="1" customWidth="1"/>
    <col min="1542" max="1542" width="12.85546875" style="4" customWidth="1"/>
    <col min="1543" max="1543" width="9.140625" style="4"/>
    <col min="1544" max="1544" width="9" style="4" bestFit="1" customWidth="1"/>
    <col min="1545" max="1792" width="9.140625" style="4"/>
    <col min="1793" max="1793" width="45.85546875" style="4" bestFit="1" customWidth="1"/>
    <col min="1794" max="1794" width="9.140625" style="4"/>
    <col min="1795" max="1795" width="10.140625" style="4" bestFit="1" customWidth="1"/>
    <col min="1796" max="1796" width="10.42578125" style="4" bestFit="1" customWidth="1"/>
    <col min="1797" max="1797" width="10" style="4" bestFit="1" customWidth="1"/>
    <col min="1798" max="1798" width="12.85546875" style="4" customWidth="1"/>
    <col min="1799" max="1799" width="9.140625" style="4"/>
    <col min="1800" max="1800" width="9" style="4" bestFit="1" customWidth="1"/>
    <col min="1801" max="2048" width="9.140625" style="4"/>
    <col min="2049" max="2049" width="45.85546875" style="4" bestFit="1" customWidth="1"/>
    <col min="2050" max="2050" width="9.140625" style="4"/>
    <col min="2051" max="2051" width="10.140625" style="4" bestFit="1" customWidth="1"/>
    <col min="2052" max="2052" width="10.42578125" style="4" bestFit="1" customWidth="1"/>
    <col min="2053" max="2053" width="10" style="4" bestFit="1" customWidth="1"/>
    <col min="2054" max="2054" width="12.85546875" style="4" customWidth="1"/>
    <col min="2055" max="2055" width="9.140625" style="4"/>
    <col min="2056" max="2056" width="9" style="4" bestFit="1" customWidth="1"/>
    <col min="2057" max="2304" width="9.140625" style="4"/>
    <col min="2305" max="2305" width="45.85546875" style="4" bestFit="1" customWidth="1"/>
    <col min="2306" max="2306" width="9.140625" style="4"/>
    <col min="2307" max="2307" width="10.140625" style="4" bestFit="1" customWidth="1"/>
    <col min="2308" max="2308" width="10.42578125" style="4" bestFit="1" customWidth="1"/>
    <col min="2309" max="2309" width="10" style="4" bestFit="1" customWidth="1"/>
    <col min="2310" max="2310" width="12.85546875" style="4" customWidth="1"/>
    <col min="2311" max="2311" width="9.140625" style="4"/>
    <col min="2312" max="2312" width="9" style="4" bestFit="1" customWidth="1"/>
    <col min="2313" max="2560" width="9.140625" style="4"/>
    <col min="2561" max="2561" width="45.85546875" style="4" bestFit="1" customWidth="1"/>
    <col min="2562" max="2562" width="9.140625" style="4"/>
    <col min="2563" max="2563" width="10.140625" style="4" bestFit="1" customWidth="1"/>
    <col min="2564" max="2564" width="10.42578125" style="4" bestFit="1" customWidth="1"/>
    <col min="2565" max="2565" width="10" style="4" bestFit="1" customWidth="1"/>
    <col min="2566" max="2566" width="12.85546875" style="4" customWidth="1"/>
    <col min="2567" max="2567" width="9.140625" style="4"/>
    <col min="2568" max="2568" width="9" style="4" bestFit="1" customWidth="1"/>
    <col min="2569" max="2816" width="9.140625" style="4"/>
    <col min="2817" max="2817" width="45.85546875" style="4" bestFit="1" customWidth="1"/>
    <col min="2818" max="2818" width="9.140625" style="4"/>
    <col min="2819" max="2819" width="10.140625" style="4" bestFit="1" customWidth="1"/>
    <col min="2820" max="2820" width="10.42578125" style="4" bestFit="1" customWidth="1"/>
    <col min="2821" max="2821" width="10" style="4" bestFit="1" customWidth="1"/>
    <col min="2822" max="2822" width="12.85546875" style="4" customWidth="1"/>
    <col min="2823" max="2823" width="9.140625" style="4"/>
    <col min="2824" max="2824" width="9" style="4" bestFit="1" customWidth="1"/>
    <col min="2825" max="3072" width="9.140625" style="4"/>
    <col min="3073" max="3073" width="45.85546875" style="4" bestFit="1" customWidth="1"/>
    <col min="3074" max="3074" width="9.140625" style="4"/>
    <col min="3075" max="3075" width="10.140625" style="4" bestFit="1" customWidth="1"/>
    <col min="3076" max="3076" width="10.42578125" style="4" bestFit="1" customWidth="1"/>
    <col min="3077" max="3077" width="10" style="4" bestFit="1" customWidth="1"/>
    <col min="3078" max="3078" width="12.85546875" style="4" customWidth="1"/>
    <col min="3079" max="3079" width="9.140625" style="4"/>
    <col min="3080" max="3080" width="9" style="4" bestFit="1" customWidth="1"/>
    <col min="3081" max="3328" width="9.140625" style="4"/>
    <col min="3329" max="3329" width="45.85546875" style="4" bestFit="1" customWidth="1"/>
    <col min="3330" max="3330" width="9.140625" style="4"/>
    <col min="3331" max="3331" width="10.140625" style="4" bestFit="1" customWidth="1"/>
    <col min="3332" max="3332" width="10.42578125" style="4" bestFit="1" customWidth="1"/>
    <col min="3333" max="3333" width="10" style="4" bestFit="1" customWidth="1"/>
    <col min="3334" max="3334" width="12.85546875" style="4" customWidth="1"/>
    <col min="3335" max="3335" width="9.140625" style="4"/>
    <col min="3336" max="3336" width="9" style="4" bestFit="1" customWidth="1"/>
    <col min="3337" max="3584" width="9.140625" style="4"/>
    <col min="3585" max="3585" width="45.85546875" style="4" bestFit="1" customWidth="1"/>
    <col min="3586" max="3586" width="9.140625" style="4"/>
    <col min="3587" max="3587" width="10.140625" style="4" bestFit="1" customWidth="1"/>
    <col min="3588" max="3588" width="10.42578125" style="4" bestFit="1" customWidth="1"/>
    <col min="3589" max="3589" width="10" style="4" bestFit="1" customWidth="1"/>
    <col min="3590" max="3590" width="12.85546875" style="4" customWidth="1"/>
    <col min="3591" max="3591" width="9.140625" style="4"/>
    <col min="3592" max="3592" width="9" style="4" bestFit="1" customWidth="1"/>
    <col min="3593" max="3840" width="9.140625" style="4"/>
    <col min="3841" max="3841" width="45.85546875" style="4" bestFit="1" customWidth="1"/>
    <col min="3842" max="3842" width="9.140625" style="4"/>
    <col min="3843" max="3843" width="10.140625" style="4" bestFit="1" customWidth="1"/>
    <col min="3844" max="3844" width="10.42578125" style="4" bestFit="1" customWidth="1"/>
    <col min="3845" max="3845" width="10" style="4" bestFit="1" customWidth="1"/>
    <col min="3846" max="3846" width="12.85546875" style="4" customWidth="1"/>
    <col min="3847" max="3847" width="9.140625" style="4"/>
    <col min="3848" max="3848" width="9" style="4" bestFit="1" customWidth="1"/>
    <col min="3849" max="4096" width="9.140625" style="4"/>
    <col min="4097" max="4097" width="45.85546875" style="4" bestFit="1" customWidth="1"/>
    <col min="4098" max="4098" width="9.140625" style="4"/>
    <col min="4099" max="4099" width="10.140625" style="4" bestFit="1" customWidth="1"/>
    <col min="4100" max="4100" width="10.42578125" style="4" bestFit="1" customWidth="1"/>
    <col min="4101" max="4101" width="10" style="4" bestFit="1" customWidth="1"/>
    <col min="4102" max="4102" width="12.85546875" style="4" customWidth="1"/>
    <col min="4103" max="4103" width="9.140625" style="4"/>
    <col min="4104" max="4104" width="9" style="4" bestFit="1" customWidth="1"/>
    <col min="4105" max="4352" width="9.140625" style="4"/>
    <col min="4353" max="4353" width="45.85546875" style="4" bestFit="1" customWidth="1"/>
    <col min="4354" max="4354" width="9.140625" style="4"/>
    <col min="4355" max="4355" width="10.140625" style="4" bestFit="1" customWidth="1"/>
    <col min="4356" max="4356" width="10.42578125" style="4" bestFit="1" customWidth="1"/>
    <col min="4357" max="4357" width="10" style="4" bestFit="1" customWidth="1"/>
    <col min="4358" max="4358" width="12.85546875" style="4" customWidth="1"/>
    <col min="4359" max="4359" width="9.140625" style="4"/>
    <col min="4360" max="4360" width="9" style="4" bestFit="1" customWidth="1"/>
    <col min="4361" max="4608" width="9.140625" style="4"/>
    <col min="4609" max="4609" width="45.85546875" style="4" bestFit="1" customWidth="1"/>
    <col min="4610" max="4610" width="9.140625" style="4"/>
    <col min="4611" max="4611" width="10.140625" style="4" bestFit="1" customWidth="1"/>
    <col min="4612" max="4612" width="10.42578125" style="4" bestFit="1" customWidth="1"/>
    <col min="4613" max="4613" width="10" style="4" bestFit="1" customWidth="1"/>
    <col min="4614" max="4614" width="12.85546875" style="4" customWidth="1"/>
    <col min="4615" max="4615" width="9.140625" style="4"/>
    <col min="4616" max="4616" width="9" style="4" bestFit="1" customWidth="1"/>
    <col min="4617" max="4864" width="9.140625" style="4"/>
    <col min="4865" max="4865" width="45.85546875" style="4" bestFit="1" customWidth="1"/>
    <col min="4866" max="4866" width="9.140625" style="4"/>
    <col min="4867" max="4867" width="10.140625" style="4" bestFit="1" customWidth="1"/>
    <col min="4868" max="4868" width="10.42578125" style="4" bestFit="1" customWidth="1"/>
    <col min="4869" max="4869" width="10" style="4" bestFit="1" customWidth="1"/>
    <col min="4870" max="4870" width="12.85546875" style="4" customWidth="1"/>
    <col min="4871" max="4871" width="9.140625" style="4"/>
    <col min="4872" max="4872" width="9" style="4" bestFit="1" customWidth="1"/>
    <col min="4873" max="5120" width="9.140625" style="4"/>
    <col min="5121" max="5121" width="45.85546875" style="4" bestFit="1" customWidth="1"/>
    <col min="5122" max="5122" width="9.140625" style="4"/>
    <col min="5123" max="5123" width="10.140625" style="4" bestFit="1" customWidth="1"/>
    <col min="5124" max="5124" width="10.42578125" style="4" bestFit="1" customWidth="1"/>
    <col min="5125" max="5125" width="10" style="4" bestFit="1" customWidth="1"/>
    <col min="5126" max="5126" width="12.85546875" style="4" customWidth="1"/>
    <col min="5127" max="5127" width="9.140625" style="4"/>
    <col min="5128" max="5128" width="9" style="4" bestFit="1" customWidth="1"/>
    <col min="5129" max="5376" width="9.140625" style="4"/>
    <col min="5377" max="5377" width="45.85546875" style="4" bestFit="1" customWidth="1"/>
    <col min="5378" max="5378" width="9.140625" style="4"/>
    <col min="5379" max="5379" width="10.140625" style="4" bestFit="1" customWidth="1"/>
    <col min="5380" max="5380" width="10.42578125" style="4" bestFit="1" customWidth="1"/>
    <col min="5381" max="5381" width="10" style="4" bestFit="1" customWidth="1"/>
    <col min="5382" max="5382" width="12.85546875" style="4" customWidth="1"/>
    <col min="5383" max="5383" width="9.140625" style="4"/>
    <col min="5384" max="5384" width="9" style="4" bestFit="1" customWidth="1"/>
    <col min="5385" max="5632" width="9.140625" style="4"/>
    <col min="5633" max="5633" width="45.85546875" style="4" bestFit="1" customWidth="1"/>
    <col min="5634" max="5634" width="9.140625" style="4"/>
    <col min="5635" max="5635" width="10.140625" style="4" bestFit="1" customWidth="1"/>
    <col min="5636" max="5636" width="10.42578125" style="4" bestFit="1" customWidth="1"/>
    <col min="5637" max="5637" width="10" style="4" bestFit="1" customWidth="1"/>
    <col min="5638" max="5638" width="12.85546875" style="4" customWidth="1"/>
    <col min="5639" max="5639" width="9.140625" style="4"/>
    <col min="5640" max="5640" width="9" style="4" bestFit="1" customWidth="1"/>
    <col min="5641" max="5888" width="9.140625" style="4"/>
    <col min="5889" max="5889" width="45.85546875" style="4" bestFit="1" customWidth="1"/>
    <col min="5890" max="5890" width="9.140625" style="4"/>
    <col min="5891" max="5891" width="10.140625" style="4" bestFit="1" customWidth="1"/>
    <col min="5892" max="5892" width="10.42578125" style="4" bestFit="1" customWidth="1"/>
    <col min="5893" max="5893" width="10" style="4" bestFit="1" customWidth="1"/>
    <col min="5894" max="5894" width="12.85546875" style="4" customWidth="1"/>
    <col min="5895" max="5895" width="9.140625" style="4"/>
    <col min="5896" max="5896" width="9" style="4" bestFit="1" customWidth="1"/>
    <col min="5897" max="6144" width="9.140625" style="4"/>
    <col min="6145" max="6145" width="45.85546875" style="4" bestFit="1" customWidth="1"/>
    <col min="6146" max="6146" width="9.140625" style="4"/>
    <col min="6147" max="6147" width="10.140625" style="4" bestFit="1" customWidth="1"/>
    <col min="6148" max="6148" width="10.42578125" style="4" bestFit="1" customWidth="1"/>
    <col min="6149" max="6149" width="10" style="4" bestFit="1" customWidth="1"/>
    <col min="6150" max="6150" width="12.85546875" style="4" customWidth="1"/>
    <col min="6151" max="6151" width="9.140625" style="4"/>
    <col min="6152" max="6152" width="9" style="4" bestFit="1" customWidth="1"/>
    <col min="6153" max="6400" width="9.140625" style="4"/>
    <col min="6401" max="6401" width="45.85546875" style="4" bestFit="1" customWidth="1"/>
    <col min="6402" max="6402" width="9.140625" style="4"/>
    <col min="6403" max="6403" width="10.140625" style="4" bestFit="1" customWidth="1"/>
    <col min="6404" max="6404" width="10.42578125" style="4" bestFit="1" customWidth="1"/>
    <col min="6405" max="6405" width="10" style="4" bestFit="1" customWidth="1"/>
    <col min="6406" max="6406" width="12.85546875" style="4" customWidth="1"/>
    <col min="6407" max="6407" width="9.140625" style="4"/>
    <col min="6408" max="6408" width="9" style="4" bestFit="1" customWidth="1"/>
    <col min="6409" max="6656" width="9.140625" style="4"/>
    <col min="6657" max="6657" width="45.85546875" style="4" bestFit="1" customWidth="1"/>
    <col min="6658" max="6658" width="9.140625" style="4"/>
    <col min="6659" max="6659" width="10.140625" style="4" bestFit="1" customWidth="1"/>
    <col min="6660" max="6660" width="10.42578125" style="4" bestFit="1" customWidth="1"/>
    <col min="6661" max="6661" width="10" style="4" bestFit="1" customWidth="1"/>
    <col min="6662" max="6662" width="12.85546875" style="4" customWidth="1"/>
    <col min="6663" max="6663" width="9.140625" style="4"/>
    <col min="6664" max="6664" width="9" style="4" bestFit="1" customWidth="1"/>
    <col min="6665" max="6912" width="9.140625" style="4"/>
    <col min="6913" max="6913" width="45.85546875" style="4" bestFit="1" customWidth="1"/>
    <col min="6914" max="6914" width="9.140625" style="4"/>
    <col min="6915" max="6915" width="10.140625" style="4" bestFit="1" customWidth="1"/>
    <col min="6916" max="6916" width="10.42578125" style="4" bestFit="1" customWidth="1"/>
    <col min="6917" max="6917" width="10" style="4" bestFit="1" customWidth="1"/>
    <col min="6918" max="6918" width="12.85546875" style="4" customWidth="1"/>
    <col min="6919" max="6919" width="9.140625" style="4"/>
    <col min="6920" max="6920" width="9" style="4" bestFit="1" customWidth="1"/>
    <col min="6921" max="7168" width="9.140625" style="4"/>
    <col min="7169" max="7169" width="45.85546875" style="4" bestFit="1" customWidth="1"/>
    <col min="7170" max="7170" width="9.140625" style="4"/>
    <col min="7171" max="7171" width="10.140625" style="4" bestFit="1" customWidth="1"/>
    <col min="7172" max="7172" width="10.42578125" style="4" bestFit="1" customWidth="1"/>
    <col min="7173" max="7173" width="10" style="4" bestFit="1" customWidth="1"/>
    <col min="7174" max="7174" width="12.85546875" style="4" customWidth="1"/>
    <col min="7175" max="7175" width="9.140625" style="4"/>
    <col min="7176" max="7176" width="9" style="4" bestFit="1" customWidth="1"/>
    <col min="7177" max="7424" width="9.140625" style="4"/>
    <col min="7425" max="7425" width="45.85546875" style="4" bestFit="1" customWidth="1"/>
    <col min="7426" max="7426" width="9.140625" style="4"/>
    <col min="7427" max="7427" width="10.140625" style="4" bestFit="1" customWidth="1"/>
    <col min="7428" max="7428" width="10.42578125" style="4" bestFit="1" customWidth="1"/>
    <col min="7429" max="7429" width="10" style="4" bestFit="1" customWidth="1"/>
    <col min="7430" max="7430" width="12.85546875" style="4" customWidth="1"/>
    <col min="7431" max="7431" width="9.140625" style="4"/>
    <col min="7432" max="7432" width="9" style="4" bestFit="1" customWidth="1"/>
    <col min="7433" max="7680" width="9.140625" style="4"/>
    <col min="7681" max="7681" width="45.85546875" style="4" bestFit="1" customWidth="1"/>
    <col min="7682" max="7682" width="9.140625" style="4"/>
    <col min="7683" max="7683" width="10.140625" style="4" bestFit="1" customWidth="1"/>
    <col min="7684" max="7684" width="10.42578125" style="4" bestFit="1" customWidth="1"/>
    <col min="7685" max="7685" width="10" style="4" bestFit="1" customWidth="1"/>
    <col min="7686" max="7686" width="12.85546875" style="4" customWidth="1"/>
    <col min="7687" max="7687" width="9.140625" style="4"/>
    <col min="7688" max="7688" width="9" style="4" bestFit="1" customWidth="1"/>
    <col min="7689" max="7936" width="9.140625" style="4"/>
    <col min="7937" max="7937" width="45.85546875" style="4" bestFit="1" customWidth="1"/>
    <col min="7938" max="7938" width="9.140625" style="4"/>
    <col min="7939" max="7939" width="10.140625" style="4" bestFit="1" customWidth="1"/>
    <col min="7940" max="7940" width="10.42578125" style="4" bestFit="1" customWidth="1"/>
    <col min="7941" max="7941" width="10" style="4" bestFit="1" customWidth="1"/>
    <col min="7942" max="7942" width="12.85546875" style="4" customWidth="1"/>
    <col min="7943" max="7943" width="9.140625" style="4"/>
    <col min="7944" max="7944" width="9" style="4" bestFit="1" customWidth="1"/>
    <col min="7945" max="8192" width="9.140625" style="4"/>
    <col min="8193" max="8193" width="45.85546875" style="4" bestFit="1" customWidth="1"/>
    <col min="8194" max="8194" width="9.140625" style="4"/>
    <col min="8195" max="8195" width="10.140625" style="4" bestFit="1" customWidth="1"/>
    <col min="8196" max="8196" width="10.42578125" style="4" bestFit="1" customWidth="1"/>
    <col min="8197" max="8197" width="10" style="4" bestFit="1" customWidth="1"/>
    <col min="8198" max="8198" width="12.85546875" style="4" customWidth="1"/>
    <col min="8199" max="8199" width="9.140625" style="4"/>
    <col min="8200" max="8200" width="9" style="4" bestFit="1" customWidth="1"/>
    <col min="8201" max="8448" width="9.140625" style="4"/>
    <col min="8449" max="8449" width="45.85546875" style="4" bestFit="1" customWidth="1"/>
    <col min="8450" max="8450" width="9.140625" style="4"/>
    <col min="8451" max="8451" width="10.140625" style="4" bestFit="1" customWidth="1"/>
    <col min="8452" max="8452" width="10.42578125" style="4" bestFit="1" customWidth="1"/>
    <col min="8453" max="8453" width="10" style="4" bestFit="1" customWidth="1"/>
    <col min="8454" max="8454" width="12.85546875" style="4" customWidth="1"/>
    <col min="8455" max="8455" width="9.140625" style="4"/>
    <col min="8456" max="8456" width="9" style="4" bestFit="1" customWidth="1"/>
    <col min="8457" max="8704" width="9.140625" style="4"/>
    <col min="8705" max="8705" width="45.85546875" style="4" bestFit="1" customWidth="1"/>
    <col min="8706" max="8706" width="9.140625" style="4"/>
    <col min="8707" max="8707" width="10.140625" style="4" bestFit="1" customWidth="1"/>
    <col min="8708" max="8708" width="10.42578125" style="4" bestFit="1" customWidth="1"/>
    <col min="8709" max="8709" width="10" style="4" bestFit="1" customWidth="1"/>
    <col min="8710" max="8710" width="12.85546875" style="4" customWidth="1"/>
    <col min="8711" max="8711" width="9.140625" style="4"/>
    <col min="8712" max="8712" width="9" style="4" bestFit="1" customWidth="1"/>
    <col min="8713" max="8960" width="9.140625" style="4"/>
    <col min="8961" max="8961" width="45.85546875" style="4" bestFit="1" customWidth="1"/>
    <col min="8962" max="8962" width="9.140625" style="4"/>
    <col min="8963" max="8963" width="10.140625" style="4" bestFit="1" customWidth="1"/>
    <col min="8964" max="8964" width="10.42578125" style="4" bestFit="1" customWidth="1"/>
    <col min="8965" max="8965" width="10" style="4" bestFit="1" customWidth="1"/>
    <col min="8966" max="8966" width="12.85546875" style="4" customWidth="1"/>
    <col min="8967" max="8967" width="9.140625" style="4"/>
    <col min="8968" max="8968" width="9" style="4" bestFit="1" customWidth="1"/>
    <col min="8969" max="9216" width="9.140625" style="4"/>
    <col min="9217" max="9217" width="45.85546875" style="4" bestFit="1" customWidth="1"/>
    <col min="9218" max="9218" width="9.140625" style="4"/>
    <col min="9219" max="9219" width="10.140625" style="4" bestFit="1" customWidth="1"/>
    <col min="9220" max="9220" width="10.42578125" style="4" bestFit="1" customWidth="1"/>
    <col min="9221" max="9221" width="10" style="4" bestFit="1" customWidth="1"/>
    <col min="9222" max="9222" width="12.85546875" style="4" customWidth="1"/>
    <col min="9223" max="9223" width="9.140625" style="4"/>
    <col min="9224" max="9224" width="9" style="4" bestFit="1" customWidth="1"/>
    <col min="9225" max="9472" width="9.140625" style="4"/>
    <col min="9473" max="9473" width="45.85546875" style="4" bestFit="1" customWidth="1"/>
    <col min="9474" max="9474" width="9.140625" style="4"/>
    <col min="9475" max="9475" width="10.140625" style="4" bestFit="1" customWidth="1"/>
    <col min="9476" max="9476" width="10.42578125" style="4" bestFit="1" customWidth="1"/>
    <col min="9477" max="9477" width="10" style="4" bestFit="1" customWidth="1"/>
    <col min="9478" max="9478" width="12.85546875" style="4" customWidth="1"/>
    <col min="9479" max="9479" width="9.140625" style="4"/>
    <col min="9480" max="9480" width="9" style="4" bestFit="1" customWidth="1"/>
    <col min="9481" max="9728" width="9.140625" style="4"/>
    <col min="9729" max="9729" width="45.85546875" style="4" bestFit="1" customWidth="1"/>
    <col min="9730" max="9730" width="9.140625" style="4"/>
    <col min="9731" max="9731" width="10.140625" style="4" bestFit="1" customWidth="1"/>
    <col min="9732" max="9732" width="10.42578125" style="4" bestFit="1" customWidth="1"/>
    <col min="9733" max="9733" width="10" style="4" bestFit="1" customWidth="1"/>
    <col min="9734" max="9734" width="12.85546875" style="4" customWidth="1"/>
    <col min="9735" max="9735" width="9.140625" style="4"/>
    <col min="9736" max="9736" width="9" style="4" bestFit="1" customWidth="1"/>
    <col min="9737" max="9984" width="9.140625" style="4"/>
    <col min="9985" max="9985" width="45.85546875" style="4" bestFit="1" customWidth="1"/>
    <col min="9986" max="9986" width="9.140625" style="4"/>
    <col min="9987" max="9987" width="10.140625" style="4" bestFit="1" customWidth="1"/>
    <col min="9988" max="9988" width="10.42578125" style="4" bestFit="1" customWidth="1"/>
    <col min="9989" max="9989" width="10" style="4" bestFit="1" customWidth="1"/>
    <col min="9990" max="9990" width="12.85546875" style="4" customWidth="1"/>
    <col min="9991" max="9991" width="9.140625" style="4"/>
    <col min="9992" max="9992" width="9" style="4" bestFit="1" customWidth="1"/>
    <col min="9993" max="10240" width="9.140625" style="4"/>
    <col min="10241" max="10241" width="45.85546875" style="4" bestFit="1" customWidth="1"/>
    <col min="10242" max="10242" width="9.140625" style="4"/>
    <col min="10243" max="10243" width="10.140625" style="4" bestFit="1" customWidth="1"/>
    <col min="10244" max="10244" width="10.42578125" style="4" bestFit="1" customWidth="1"/>
    <col min="10245" max="10245" width="10" style="4" bestFit="1" customWidth="1"/>
    <col min="10246" max="10246" width="12.85546875" style="4" customWidth="1"/>
    <col min="10247" max="10247" width="9.140625" style="4"/>
    <col min="10248" max="10248" width="9" style="4" bestFit="1" customWidth="1"/>
    <col min="10249" max="10496" width="9.140625" style="4"/>
    <col min="10497" max="10497" width="45.85546875" style="4" bestFit="1" customWidth="1"/>
    <col min="10498" max="10498" width="9.140625" style="4"/>
    <col min="10499" max="10499" width="10.140625" style="4" bestFit="1" customWidth="1"/>
    <col min="10500" max="10500" width="10.42578125" style="4" bestFit="1" customWidth="1"/>
    <col min="10501" max="10501" width="10" style="4" bestFit="1" customWidth="1"/>
    <col min="10502" max="10502" width="12.85546875" style="4" customWidth="1"/>
    <col min="10503" max="10503" width="9.140625" style="4"/>
    <col min="10504" max="10504" width="9" style="4" bestFit="1" customWidth="1"/>
    <col min="10505" max="10752" width="9.140625" style="4"/>
    <col min="10753" max="10753" width="45.85546875" style="4" bestFit="1" customWidth="1"/>
    <col min="10754" max="10754" width="9.140625" style="4"/>
    <col min="10755" max="10755" width="10.140625" style="4" bestFit="1" customWidth="1"/>
    <col min="10756" max="10756" width="10.42578125" style="4" bestFit="1" customWidth="1"/>
    <col min="10757" max="10757" width="10" style="4" bestFit="1" customWidth="1"/>
    <col min="10758" max="10758" width="12.85546875" style="4" customWidth="1"/>
    <col min="10759" max="10759" width="9.140625" style="4"/>
    <col min="10760" max="10760" width="9" style="4" bestFit="1" customWidth="1"/>
    <col min="10761" max="11008" width="9.140625" style="4"/>
    <col min="11009" max="11009" width="45.85546875" style="4" bestFit="1" customWidth="1"/>
    <col min="11010" max="11010" width="9.140625" style="4"/>
    <col min="11011" max="11011" width="10.140625" style="4" bestFit="1" customWidth="1"/>
    <col min="11012" max="11012" width="10.42578125" style="4" bestFit="1" customWidth="1"/>
    <col min="11013" max="11013" width="10" style="4" bestFit="1" customWidth="1"/>
    <col min="11014" max="11014" width="12.85546875" style="4" customWidth="1"/>
    <col min="11015" max="11015" width="9.140625" style="4"/>
    <col min="11016" max="11016" width="9" style="4" bestFit="1" customWidth="1"/>
    <col min="11017" max="11264" width="9.140625" style="4"/>
    <col min="11265" max="11265" width="45.85546875" style="4" bestFit="1" customWidth="1"/>
    <col min="11266" max="11266" width="9.140625" style="4"/>
    <col min="11267" max="11267" width="10.140625" style="4" bestFit="1" customWidth="1"/>
    <col min="11268" max="11268" width="10.42578125" style="4" bestFit="1" customWidth="1"/>
    <col min="11269" max="11269" width="10" style="4" bestFit="1" customWidth="1"/>
    <col min="11270" max="11270" width="12.85546875" style="4" customWidth="1"/>
    <col min="11271" max="11271" width="9.140625" style="4"/>
    <col min="11272" max="11272" width="9" style="4" bestFit="1" customWidth="1"/>
    <col min="11273" max="11520" width="9.140625" style="4"/>
    <col min="11521" max="11521" width="45.85546875" style="4" bestFit="1" customWidth="1"/>
    <col min="11522" max="11522" width="9.140625" style="4"/>
    <col min="11523" max="11523" width="10.140625" style="4" bestFit="1" customWidth="1"/>
    <col min="11524" max="11524" width="10.42578125" style="4" bestFit="1" customWidth="1"/>
    <col min="11525" max="11525" width="10" style="4" bestFit="1" customWidth="1"/>
    <col min="11526" max="11526" width="12.85546875" style="4" customWidth="1"/>
    <col min="11527" max="11527" width="9.140625" style="4"/>
    <col min="11528" max="11528" width="9" style="4" bestFit="1" customWidth="1"/>
    <col min="11529" max="11776" width="9.140625" style="4"/>
    <col min="11777" max="11777" width="45.85546875" style="4" bestFit="1" customWidth="1"/>
    <col min="11778" max="11778" width="9.140625" style="4"/>
    <col min="11779" max="11779" width="10.140625" style="4" bestFit="1" customWidth="1"/>
    <col min="11780" max="11780" width="10.42578125" style="4" bestFit="1" customWidth="1"/>
    <col min="11781" max="11781" width="10" style="4" bestFit="1" customWidth="1"/>
    <col min="11782" max="11782" width="12.85546875" style="4" customWidth="1"/>
    <col min="11783" max="11783" width="9.140625" style="4"/>
    <col min="11784" max="11784" width="9" style="4" bestFit="1" customWidth="1"/>
    <col min="11785" max="12032" width="9.140625" style="4"/>
    <col min="12033" max="12033" width="45.85546875" style="4" bestFit="1" customWidth="1"/>
    <col min="12034" max="12034" width="9.140625" style="4"/>
    <col min="12035" max="12035" width="10.140625" style="4" bestFit="1" customWidth="1"/>
    <col min="12036" max="12036" width="10.42578125" style="4" bestFit="1" customWidth="1"/>
    <col min="12037" max="12037" width="10" style="4" bestFit="1" customWidth="1"/>
    <col min="12038" max="12038" width="12.85546875" style="4" customWidth="1"/>
    <col min="12039" max="12039" width="9.140625" style="4"/>
    <col min="12040" max="12040" width="9" style="4" bestFit="1" customWidth="1"/>
    <col min="12041" max="12288" width="9.140625" style="4"/>
    <col min="12289" max="12289" width="45.85546875" style="4" bestFit="1" customWidth="1"/>
    <col min="12290" max="12290" width="9.140625" style="4"/>
    <col min="12291" max="12291" width="10.140625" style="4" bestFit="1" customWidth="1"/>
    <col min="12292" max="12292" width="10.42578125" style="4" bestFit="1" customWidth="1"/>
    <col min="12293" max="12293" width="10" style="4" bestFit="1" customWidth="1"/>
    <col min="12294" max="12294" width="12.85546875" style="4" customWidth="1"/>
    <col min="12295" max="12295" width="9.140625" style="4"/>
    <col min="12296" max="12296" width="9" style="4" bestFit="1" customWidth="1"/>
    <col min="12297" max="12544" width="9.140625" style="4"/>
    <col min="12545" max="12545" width="45.85546875" style="4" bestFit="1" customWidth="1"/>
    <col min="12546" max="12546" width="9.140625" style="4"/>
    <col min="12547" max="12547" width="10.140625" style="4" bestFit="1" customWidth="1"/>
    <col min="12548" max="12548" width="10.42578125" style="4" bestFit="1" customWidth="1"/>
    <col min="12549" max="12549" width="10" style="4" bestFit="1" customWidth="1"/>
    <col min="12550" max="12550" width="12.85546875" style="4" customWidth="1"/>
    <col min="12551" max="12551" width="9.140625" style="4"/>
    <col min="12552" max="12552" width="9" style="4" bestFit="1" customWidth="1"/>
    <col min="12553" max="12800" width="9.140625" style="4"/>
    <col min="12801" max="12801" width="45.85546875" style="4" bestFit="1" customWidth="1"/>
    <col min="12802" max="12802" width="9.140625" style="4"/>
    <col min="12803" max="12803" width="10.140625" style="4" bestFit="1" customWidth="1"/>
    <col min="12804" max="12804" width="10.42578125" style="4" bestFit="1" customWidth="1"/>
    <col min="12805" max="12805" width="10" style="4" bestFit="1" customWidth="1"/>
    <col min="12806" max="12806" width="12.85546875" style="4" customWidth="1"/>
    <col min="12807" max="12807" width="9.140625" style="4"/>
    <col min="12808" max="12808" width="9" style="4" bestFit="1" customWidth="1"/>
    <col min="12809" max="13056" width="9.140625" style="4"/>
    <col min="13057" max="13057" width="45.85546875" style="4" bestFit="1" customWidth="1"/>
    <col min="13058" max="13058" width="9.140625" style="4"/>
    <col min="13059" max="13059" width="10.140625" style="4" bestFit="1" customWidth="1"/>
    <col min="13060" max="13060" width="10.42578125" style="4" bestFit="1" customWidth="1"/>
    <col min="13061" max="13061" width="10" style="4" bestFit="1" customWidth="1"/>
    <col min="13062" max="13062" width="12.85546875" style="4" customWidth="1"/>
    <col min="13063" max="13063" width="9.140625" style="4"/>
    <col min="13064" max="13064" width="9" style="4" bestFit="1" customWidth="1"/>
    <col min="13065" max="13312" width="9.140625" style="4"/>
    <col min="13313" max="13313" width="45.85546875" style="4" bestFit="1" customWidth="1"/>
    <col min="13314" max="13314" width="9.140625" style="4"/>
    <col min="13315" max="13315" width="10.140625" style="4" bestFit="1" customWidth="1"/>
    <col min="13316" max="13316" width="10.42578125" style="4" bestFit="1" customWidth="1"/>
    <col min="13317" max="13317" width="10" style="4" bestFit="1" customWidth="1"/>
    <col min="13318" max="13318" width="12.85546875" style="4" customWidth="1"/>
    <col min="13319" max="13319" width="9.140625" style="4"/>
    <col min="13320" max="13320" width="9" style="4" bestFit="1" customWidth="1"/>
    <col min="13321" max="13568" width="9.140625" style="4"/>
    <col min="13569" max="13569" width="45.85546875" style="4" bestFit="1" customWidth="1"/>
    <col min="13570" max="13570" width="9.140625" style="4"/>
    <col min="13571" max="13571" width="10.140625" style="4" bestFit="1" customWidth="1"/>
    <col min="13572" max="13572" width="10.42578125" style="4" bestFit="1" customWidth="1"/>
    <col min="13573" max="13573" width="10" style="4" bestFit="1" customWidth="1"/>
    <col min="13574" max="13574" width="12.85546875" style="4" customWidth="1"/>
    <col min="13575" max="13575" width="9.140625" style="4"/>
    <col min="13576" max="13576" width="9" style="4" bestFit="1" customWidth="1"/>
    <col min="13577" max="13824" width="9.140625" style="4"/>
    <col min="13825" max="13825" width="45.85546875" style="4" bestFit="1" customWidth="1"/>
    <col min="13826" max="13826" width="9.140625" style="4"/>
    <col min="13827" max="13827" width="10.140625" style="4" bestFit="1" customWidth="1"/>
    <col min="13828" max="13828" width="10.42578125" style="4" bestFit="1" customWidth="1"/>
    <col min="13829" max="13829" width="10" style="4" bestFit="1" customWidth="1"/>
    <col min="13830" max="13830" width="12.85546875" style="4" customWidth="1"/>
    <col min="13831" max="13831" width="9.140625" style="4"/>
    <col min="13832" max="13832" width="9" style="4" bestFit="1" customWidth="1"/>
    <col min="13833" max="14080" width="9.140625" style="4"/>
    <col min="14081" max="14081" width="45.85546875" style="4" bestFit="1" customWidth="1"/>
    <col min="14082" max="14082" width="9.140625" style="4"/>
    <col min="14083" max="14083" width="10.140625" style="4" bestFit="1" customWidth="1"/>
    <col min="14084" max="14084" width="10.42578125" style="4" bestFit="1" customWidth="1"/>
    <col min="14085" max="14085" width="10" style="4" bestFit="1" customWidth="1"/>
    <col min="14086" max="14086" width="12.85546875" style="4" customWidth="1"/>
    <col min="14087" max="14087" width="9.140625" style="4"/>
    <col min="14088" max="14088" width="9" style="4" bestFit="1" customWidth="1"/>
    <col min="14089" max="14336" width="9.140625" style="4"/>
    <col min="14337" max="14337" width="45.85546875" style="4" bestFit="1" customWidth="1"/>
    <col min="14338" max="14338" width="9.140625" style="4"/>
    <col min="14339" max="14339" width="10.140625" style="4" bestFit="1" customWidth="1"/>
    <col min="14340" max="14340" width="10.42578125" style="4" bestFit="1" customWidth="1"/>
    <col min="14341" max="14341" width="10" style="4" bestFit="1" customWidth="1"/>
    <col min="14342" max="14342" width="12.85546875" style="4" customWidth="1"/>
    <col min="14343" max="14343" width="9.140625" style="4"/>
    <col min="14344" max="14344" width="9" style="4" bestFit="1" customWidth="1"/>
    <col min="14345" max="14592" width="9.140625" style="4"/>
    <col min="14593" max="14593" width="45.85546875" style="4" bestFit="1" customWidth="1"/>
    <col min="14594" max="14594" width="9.140625" style="4"/>
    <col min="14595" max="14595" width="10.140625" style="4" bestFit="1" customWidth="1"/>
    <col min="14596" max="14596" width="10.42578125" style="4" bestFit="1" customWidth="1"/>
    <col min="14597" max="14597" width="10" style="4" bestFit="1" customWidth="1"/>
    <col min="14598" max="14598" width="12.85546875" style="4" customWidth="1"/>
    <col min="14599" max="14599" width="9.140625" style="4"/>
    <col min="14600" max="14600" width="9" style="4" bestFit="1" customWidth="1"/>
    <col min="14601" max="14848" width="9.140625" style="4"/>
    <col min="14849" max="14849" width="45.85546875" style="4" bestFit="1" customWidth="1"/>
    <col min="14850" max="14850" width="9.140625" style="4"/>
    <col min="14851" max="14851" width="10.140625" style="4" bestFit="1" customWidth="1"/>
    <col min="14852" max="14852" width="10.42578125" style="4" bestFit="1" customWidth="1"/>
    <col min="14853" max="14853" width="10" style="4" bestFit="1" customWidth="1"/>
    <col min="14854" max="14854" width="12.85546875" style="4" customWidth="1"/>
    <col min="14855" max="14855" width="9.140625" style="4"/>
    <col min="14856" max="14856" width="9" style="4" bestFit="1" customWidth="1"/>
    <col min="14857" max="15104" width="9.140625" style="4"/>
    <col min="15105" max="15105" width="45.85546875" style="4" bestFit="1" customWidth="1"/>
    <col min="15106" max="15106" width="9.140625" style="4"/>
    <col min="15107" max="15107" width="10.140625" style="4" bestFit="1" customWidth="1"/>
    <col min="15108" max="15108" width="10.42578125" style="4" bestFit="1" customWidth="1"/>
    <col min="15109" max="15109" width="10" style="4" bestFit="1" customWidth="1"/>
    <col min="15110" max="15110" width="12.85546875" style="4" customWidth="1"/>
    <col min="15111" max="15111" width="9.140625" style="4"/>
    <col min="15112" max="15112" width="9" style="4" bestFit="1" customWidth="1"/>
    <col min="15113" max="15360" width="9.140625" style="4"/>
    <col min="15361" max="15361" width="45.85546875" style="4" bestFit="1" customWidth="1"/>
    <col min="15362" max="15362" width="9.140625" style="4"/>
    <col min="15363" max="15363" width="10.140625" style="4" bestFit="1" customWidth="1"/>
    <col min="15364" max="15364" width="10.42578125" style="4" bestFit="1" customWidth="1"/>
    <col min="15365" max="15365" width="10" style="4" bestFit="1" customWidth="1"/>
    <col min="15366" max="15366" width="12.85546875" style="4" customWidth="1"/>
    <col min="15367" max="15367" width="9.140625" style="4"/>
    <col min="15368" max="15368" width="9" style="4" bestFit="1" customWidth="1"/>
    <col min="15369" max="15616" width="9.140625" style="4"/>
    <col min="15617" max="15617" width="45.85546875" style="4" bestFit="1" customWidth="1"/>
    <col min="15618" max="15618" width="9.140625" style="4"/>
    <col min="15619" max="15619" width="10.140625" style="4" bestFit="1" customWidth="1"/>
    <col min="15620" max="15620" width="10.42578125" style="4" bestFit="1" customWidth="1"/>
    <col min="15621" max="15621" width="10" style="4" bestFit="1" customWidth="1"/>
    <col min="15622" max="15622" width="12.85546875" style="4" customWidth="1"/>
    <col min="15623" max="15623" width="9.140625" style="4"/>
    <col min="15624" max="15624" width="9" style="4" bestFit="1" customWidth="1"/>
    <col min="15625" max="15872" width="9.140625" style="4"/>
    <col min="15873" max="15873" width="45.85546875" style="4" bestFit="1" customWidth="1"/>
    <col min="15874" max="15874" width="9.140625" style="4"/>
    <col min="15875" max="15875" width="10.140625" style="4" bestFit="1" customWidth="1"/>
    <col min="15876" max="15876" width="10.42578125" style="4" bestFit="1" customWidth="1"/>
    <col min="15877" max="15877" width="10" style="4" bestFit="1" customWidth="1"/>
    <col min="15878" max="15878" width="12.85546875" style="4" customWidth="1"/>
    <col min="15879" max="15879" width="9.140625" style="4"/>
    <col min="15880" max="15880" width="9" style="4" bestFit="1" customWidth="1"/>
    <col min="15881" max="16128" width="9.140625" style="4"/>
    <col min="16129" max="16129" width="45.85546875" style="4" bestFit="1" customWidth="1"/>
    <col min="16130" max="16130" width="9.140625" style="4"/>
    <col min="16131" max="16131" width="10.140625" style="4" bestFit="1" customWidth="1"/>
    <col min="16132" max="16132" width="10.42578125" style="4" bestFit="1" customWidth="1"/>
    <col min="16133" max="16133" width="10" style="4" bestFit="1" customWidth="1"/>
    <col min="16134" max="16134" width="12.85546875" style="4" customWidth="1"/>
    <col min="16135" max="16135" width="9.140625" style="4"/>
    <col min="16136" max="16136" width="9" style="4" bestFit="1" customWidth="1"/>
    <col min="16137" max="16384" width="9.140625" style="4"/>
  </cols>
  <sheetData>
    <row r="1" spans="1:11" ht="20.25" x14ac:dyDescent="0.25">
      <c r="A1" s="650" t="s">
        <v>404</v>
      </c>
      <c r="B1" s="651"/>
      <c r="C1" s="651"/>
      <c r="D1" s="651"/>
      <c r="E1" s="651"/>
      <c r="F1" s="651"/>
      <c r="G1" s="651"/>
      <c r="H1" s="651"/>
      <c r="I1" s="651"/>
      <c r="J1" s="652"/>
    </row>
    <row r="2" spans="1:11" ht="15.75" thickBot="1" x14ac:dyDescent="0.3">
      <c r="A2" s="653" t="s">
        <v>194</v>
      </c>
      <c r="B2" s="654"/>
      <c r="C2" s="654"/>
      <c r="D2" s="654"/>
      <c r="E2" s="654"/>
      <c r="F2" s="654"/>
      <c r="G2" s="654"/>
      <c r="H2" s="654"/>
      <c r="I2" s="654"/>
      <c r="J2" s="655"/>
    </row>
    <row r="3" spans="1:11" x14ac:dyDescent="0.25">
      <c r="A3" s="644" t="s">
        <v>359</v>
      </c>
      <c r="B3" s="644"/>
      <c r="C3" s="644"/>
      <c r="D3" s="644"/>
      <c r="E3" s="644"/>
      <c r="F3" s="644"/>
      <c r="G3" s="644"/>
      <c r="H3" s="644"/>
      <c r="I3" s="644"/>
      <c r="J3" s="644"/>
    </row>
    <row r="4" spans="1:11" x14ac:dyDescent="0.25">
      <c r="A4" s="644" t="s">
        <v>360</v>
      </c>
      <c r="B4" s="644"/>
      <c r="C4" s="644"/>
      <c r="D4" s="644" t="s">
        <v>361</v>
      </c>
      <c r="E4" s="644"/>
      <c r="F4" s="644"/>
      <c r="G4" s="644" t="s">
        <v>1215</v>
      </c>
      <c r="H4" s="644"/>
      <c r="I4" s="644"/>
      <c r="J4" s="644"/>
    </row>
    <row r="5" spans="1:11" x14ac:dyDescent="0.25">
      <c r="A5" s="645"/>
      <c r="B5" s="645"/>
      <c r="C5" s="645"/>
      <c r="D5" s="645"/>
      <c r="E5" s="645"/>
      <c r="F5" s="645"/>
      <c r="G5" s="645"/>
      <c r="H5" s="645"/>
      <c r="I5" s="645"/>
      <c r="J5" s="645"/>
    </row>
    <row r="6" spans="1:11" x14ac:dyDescent="0.25">
      <c r="A6" s="644" t="s">
        <v>363</v>
      </c>
      <c r="B6" s="644"/>
      <c r="C6" s="644"/>
      <c r="D6" s="644"/>
      <c r="E6" s="644"/>
      <c r="F6" s="644"/>
      <c r="G6" s="644"/>
      <c r="H6" s="644"/>
      <c r="I6" s="644"/>
      <c r="J6" s="644"/>
    </row>
    <row r="7" spans="1:11" x14ac:dyDescent="0.25">
      <c r="A7" s="645"/>
      <c r="B7" s="645"/>
      <c r="C7" s="645"/>
      <c r="D7" s="645"/>
      <c r="E7" s="645"/>
      <c r="F7" s="645"/>
      <c r="G7" s="645"/>
      <c r="H7" s="645"/>
      <c r="I7" s="645"/>
      <c r="J7" s="645"/>
    </row>
    <row r="8" spans="1:11" ht="31.5" customHeight="1" x14ac:dyDescent="0.25">
      <c r="A8" s="644" t="s">
        <v>633</v>
      </c>
      <c r="B8" s="644"/>
      <c r="C8" s="644"/>
      <c r="D8" s="644"/>
      <c r="E8" s="644"/>
      <c r="F8" s="644"/>
      <c r="G8" s="644"/>
      <c r="H8" s="644" t="s">
        <v>634</v>
      </c>
      <c r="I8" s="644"/>
      <c r="J8" s="644"/>
    </row>
    <row r="9" spans="1:11" x14ac:dyDescent="0.25">
      <c r="A9" s="644" t="s">
        <v>365</v>
      </c>
      <c r="B9" s="644"/>
      <c r="C9" s="644" t="s">
        <v>635</v>
      </c>
      <c r="D9" s="644"/>
      <c r="E9" s="644" t="s">
        <v>367</v>
      </c>
      <c r="F9" s="644"/>
      <c r="G9" s="644"/>
      <c r="H9" s="644" t="s">
        <v>368</v>
      </c>
      <c r="I9" s="644"/>
      <c r="J9" s="644"/>
    </row>
    <row r="10" spans="1:11" x14ac:dyDescent="0.25">
      <c r="A10" s="645"/>
      <c r="B10" s="645"/>
      <c r="C10" s="645"/>
      <c r="D10" s="645"/>
      <c r="E10" s="645"/>
      <c r="F10" s="645"/>
      <c r="G10" s="645"/>
      <c r="H10" s="645"/>
      <c r="I10" s="645"/>
      <c r="J10" s="645"/>
    </row>
    <row r="11" spans="1:11" ht="30" x14ac:dyDescent="0.25">
      <c r="A11" s="33" t="s">
        <v>369</v>
      </c>
      <c r="B11" s="34" t="s">
        <v>370</v>
      </c>
      <c r="C11" s="34" t="s">
        <v>371</v>
      </c>
      <c r="D11" s="35" t="s">
        <v>372</v>
      </c>
      <c r="E11" s="35" t="s">
        <v>373</v>
      </c>
      <c r="F11" s="35" t="s">
        <v>374</v>
      </c>
      <c r="G11" s="35" t="s">
        <v>375</v>
      </c>
      <c r="H11" s="35" t="s">
        <v>376</v>
      </c>
      <c r="I11" s="35" t="s">
        <v>377</v>
      </c>
      <c r="J11" s="35" t="s">
        <v>179</v>
      </c>
    </row>
    <row r="12" spans="1:11" ht="30" x14ac:dyDescent="0.25">
      <c r="A12" s="36" t="s">
        <v>636</v>
      </c>
      <c r="B12" s="37" t="s">
        <v>379</v>
      </c>
      <c r="C12" s="120" t="s">
        <v>637</v>
      </c>
      <c r="D12" s="38">
        <v>0.52</v>
      </c>
      <c r="E12" s="38">
        <v>1</v>
      </c>
      <c r="F12" s="38">
        <v>7</v>
      </c>
      <c r="G12" s="38">
        <v>0</v>
      </c>
      <c r="H12" s="38">
        <v>18.010000000000002</v>
      </c>
      <c r="I12" s="38" t="s">
        <v>357</v>
      </c>
      <c r="J12" s="38">
        <f>ROUND(D12*H12,2)</f>
        <v>9.3699999999999992</v>
      </c>
      <c r="K12" s="4">
        <f>D12*H12</f>
        <v>9.3652000000000015</v>
      </c>
    </row>
    <row r="13" spans="1:11" ht="30" x14ac:dyDescent="0.25">
      <c r="A13" s="36" t="s">
        <v>380</v>
      </c>
      <c r="B13" s="37" t="s">
        <v>379</v>
      </c>
      <c r="C13" s="37" t="s">
        <v>381</v>
      </c>
      <c r="D13" s="38">
        <v>0.56999999999999995</v>
      </c>
      <c r="E13" s="38">
        <v>1</v>
      </c>
      <c r="F13" s="38">
        <v>6.16</v>
      </c>
      <c r="G13" s="38">
        <v>0</v>
      </c>
      <c r="H13" s="38">
        <v>15.85</v>
      </c>
      <c r="I13" s="38" t="s">
        <v>357</v>
      </c>
      <c r="J13" s="121">
        <f>D13*H13</f>
        <v>9.0344999999999995</v>
      </c>
      <c r="K13" s="4">
        <f>D13*H13</f>
        <v>9.0344999999999995</v>
      </c>
    </row>
    <row r="14" spans="1:11" x14ac:dyDescent="0.25">
      <c r="A14" s="646" t="s">
        <v>208</v>
      </c>
      <c r="B14" s="647"/>
      <c r="C14" s="647"/>
      <c r="D14" s="647"/>
      <c r="E14" s="647"/>
      <c r="F14" s="647"/>
      <c r="G14" s="647"/>
      <c r="H14" s="647"/>
      <c r="I14" s="648"/>
      <c r="J14" s="45">
        <f>SUM(J12:J13)</f>
        <v>18.404499999999999</v>
      </c>
    </row>
    <row r="15" spans="1:11" x14ac:dyDescent="0.25">
      <c r="A15" s="649"/>
      <c r="B15" s="649"/>
      <c r="C15" s="649"/>
      <c r="D15" s="649"/>
      <c r="E15" s="649"/>
      <c r="F15" s="649"/>
      <c r="G15" s="649"/>
      <c r="H15" s="649"/>
      <c r="I15" s="649"/>
      <c r="J15" s="649"/>
    </row>
    <row r="16" spans="1:11" ht="30" x14ac:dyDescent="0.25">
      <c r="A16" s="33" t="s">
        <v>382</v>
      </c>
      <c r="B16" s="34" t="s">
        <v>370</v>
      </c>
      <c r="C16" s="34" t="s">
        <v>371</v>
      </c>
      <c r="D16" s="35" t="s">
        <v>372</v>
      </c>
      <c r="E16" s="35" t="s">
        <v>373</v>
      </c>
      <c r="F16" s="35" t="s">
        <v>374</v>
      </c>
      <c r="G16" s="35" t="s">
        <v>375</v>
      </c>
      <c r="H16" s="35" t="s">
        <v>376</v>
      </c>
      <c r="I16" s="35" t="s">
        <v>377</v>
      </c>
      <c r="J16" s="35" t="s">
        <v>179</v>
      </c>
    </row>
    <row r="17" spans="1:10" x14ac:dyDescent="0.25">
      <c r="A17" s="36" t="s">
        <v>638</v>
      </c>
      <c r="B17" s="37" t="s">
        <v>384</v>
      </c>
      <c r="C17" s="120" t="s">
        <v>1216</v>
      </c>
      <c r="D17" s="38">
        <v>8.0500000000000002E-2</v>
      </c>
      <c r="E17" s="38">
        <v>1</v>
      </c>
      <c r="F17" s="121">
        <f>H17</f>
        <v>106.67</v>
      </c>
      <c r="G17" s="38">
        <v>0</v>
      </c>
      <c r="H17" s="121">
        <v>106.67</v>
      </c>
      <c r="I17" s="38" t="s">
        <v>357</v>
      </c>
      <c r="J17" s="38">
        <f>ROUND(D17*H17,2)</f>
        <v>8.59</v>
      </c>
    </row>
    <row r="18" spans="1:10" x14ac:dyDescent="0.25">
      <c r="A18" s="646" t="s">
        <v>208</v>
      </c>
      <c r="B18" s="647"/>
      <c r="C18" s="647"/>
      <c r="D18" s="647"/>
      <c r="E18" s="647"/>
      <c r="F18" s="647"/>
      <c r="G18" s="647"/>
      <c r="H18" s="647"/>
      <c r="I18" s="648"/>
      <c r="J18" s="45">
        <f>SUM(J17:J17)</f>
        <v>8.59</v>
      </c>
    </row>
    <row r="19" spans="1:10" x14ac:dyDescent="0.25">
      <c r="A19" s="649"/>
      <c r="B19" s="649"/>
      <c r="C19" s="649"/>
      <c r="D19" s="649"/>
      <c r="E19" s="649"/>
      <c r="F19" s="649"/>
      <c r="G19" s="649"/>
      <c r="H19" s="649"/>
      <c r="I19" s="649"/>
      <c r="J19" s="649"/>
    </row>
    <row r="20" spans="1:10" x14ac:dyDescent="0.25">
      <c r="A20" s="644" t="s">
        <v>390</v>
      </c>
      <c r="B20" s="644"/>
      <c r="C20" s="644"/>
      <c r="D20" s="644"/>
      <c r="E20" s="644"/>
      <c r="F20"/>
      <c r="G20"/>
      <c r="H20"/>
      <c r="I20"/>
      <c r="J20"/>
    </row>
    <row r="21" spans="1:10" x14ac:dyDescent="0.25">
      <c r="A21" s="640" t="s">
        <v>391</v>
      </c>
      <c r="B21" s="641"/>
      <c r="C21" s="642"/>
      <c r="D21" s="35" t="s">
        <v>392</v>
      </c>
      <c r="E21" s="35" t="s">
        <v>393</v>
      </c>
      <c r="F21"/>
      <c r="G21"/>
      <c r="H21"/>
      <c r="I21"/>
      <c r="J21"/>
    </row>
    <row r="22" spans="1:10" x14ac:dyDescent="0.25">
      <c r="A22" s="632" t="s">
        <v>394</v>
      </c>
      <c r="B22" s="633"/>
      <c r="C22" s="634"/>
      <c r="D22" s="635">
        <v>157.27000000000001</v>
      </c>
      <c r="E22" s="122">
        <f>J14</f>
        <v>18.404499999999999</v>
      </c>
      <c r="F22"/>
      <c r="G22"/>
      <c r="H22"/>
      <c r="I22"/>
      <c r="J22"/>
    </row>
    <row r="23" spans="1:10" x14ac:dyDescent="0.25">
      <c r="A23" s="632" t="s">
        <v>395</v>
      </c>
      <c r="B23" s="633"/>
      <c r="C23" s="634"/>
      <c r="D23" s="643"/>
      <c r="E23" s="122">
        <f>J18</f>
        <v>8.59</v>
      </c>
      <c r="F23"/>
      <c r="G23"/>
      <c r="H23"/>
      <c r="I23"/>
      <c r="J23"/>
    </row>
    <row r="24" spans="1:10" x14ac:dyDescent="0.25">
      <c r="A24" s="632" t="s">
        <v>396</v>
      </c>
      <c r="B24" s="633"/>
      <c r="C24" s="634"/>
      <c r="D24" s="643"/>
      <c r="E24" s="40">
        <v>0</v>
      </c>
      <c r="F24"/>
      <c r="G24"/>
      <c r="H24"/>
      <c r="I24"/>
      <c r="J24"/>
    </row>
    <row r="25" spans="1:10" x14ac:dyDescent="0.25">
      <c r="A25" s="632" t="s">
        <v>397</v>
      </c>
      <c r="B25" s="633"/>
      <c r="C25" s="634"/>
      <c r="D25" s="643"/>
      <c r="E25" s="40">
        <v>1</v>
      </c>
      <c r="F25"/>
      <c r="G25"/>
      <c r="H25"/>
      <c r="I25"/>
      <c r="J25"/>
    </row>
    <row r="26" spans="1:10" x14ac:dyDescent="0.25">
      <c r="A26" s="632" t="s">
        <v>398</v>
      </c>
      <c r="B26" s="633"/>
      <c r="C26" s="634"/>
      <c r="D26" s="643"/>
      <c r="E26" s="122">
        <f>J14</f>
        <v>18.404499999999999</v>
      </c>
      <c r="F26"/>
      <c r="G26"/>
      <c r="H26"/>
      <c r="I26"/>
      <c r="J26"/>
    </row>
    <row r="27" spans="1:10" x14ac:dyDescent="0.25">
      <c r="A27" s="632" t="s">
        <v>399</v>
      </c>
      <c r="B27" s="633"/>
      <c r="C27" s="634"/>
      <c r="D27" s="643"/>
      <c r="E27" s="122">
        <f>J14</f>
        <v>18.404499999999999</v>
      </c>
      <c r="F27"/>
      <c r="G27"/>
      <c r="H27"/>
      <c r="I27"/>
      <c r="J27"/>
    </row>
    <row r="28" spans="1:10" x14ac:dyDescent="0.25">
      <c r="A28" s="632" t="s">
        <v>400</v>
      </c>
      <c r="B28" s="633"/>
      <c r="C28" s="634"/>
      <c r="D28" s="636"/>
      <c r="E28" s="40">
        <f>E27+E23</f>
        <v>26.994499999999999</v>
      </c>
      <c r="F28"/>
      <c r="G28"/>
      <c r="H28"/>
      <c r="I28"/>
      <c r="J28"/>
    </row>
    <row r="29" spans="1:10" x14ac:dyDescent="0.25">
      <c r="A29" s="632" t="s">
        <v>401</v>
      </c>
      <c r="B29" s="633"/>
      <c r="C29" s="634"/>
      <c r="D29" s="635">
        <v>0</v>
      </c>
      <c r="E29" s="40">
        <v>0</v>
      </c>
      <c r="F29"/>
      <c r="G29"/>
      <c r="H29"/>
      <c r="I29"/>
      <c r="J29"/>
    </row>
    <row r="30" spans="1:10" x14ac:dyDescent="0.25">
      <c r="A30" s="637" t="s">
        <v>402</v>
      </c>
      <c r="B30" s="638"/>
      <c r="C30" s="639"/>
      <c r="D30" s="636"/>
      <c r="E30" s="45">
        <f>E28</f>
        <v>26.994499999999999</v>
      </c>
      <c r="F30"/>
      <c r="G30"/>
      <c r="H30"/>
      <c r="I30"/>
      <c r="J30"/>
    </row>
    <row r="35" spans="5:8" ht="15.75" thickBot="1" x14ac:dyDescent="0.3">
      <c r="E35" s="81"/>
      <c r="F35" s="82"/>
      <c r="G35" s="81"/>
      <c r="H35" s="393"/>
    </row>
    <row r="36" spans="5:8" x14ac:dyDescent="0.25">
      <c r="E36" s="474" t="s">
        <v>1270</v>
      </c>
      <c r="F36" s="474"/>
      <c r="G36" s="474"/>
      <c r="H36" s="474"/>
    </row>
    <row r="37" spans="5:8" x14ac:dyDescent="0.25">
      <c r="E37" s="465" t="s">
        <v>1271</v>
      </c>
      <c r="F37" s="465"/>
      <c r="G37" s="465"/>
      <c r="H37" s="465"/>
    </row>
    <row r="38" spans="5:8" x14ac:dyDescent="0.25">
      <c r="E38" s="6"/>
      <c r="F38" s="400"/>
      <c r="G38" s="6"/>
      <c r="H38" s="6"/>
    </row>
  </sheetData>
  <mergeCells count="35">
    <mergeCell ref="A1:J1"/>
    <mergeCell ref="A2:J2"/>
    <mergeCell ref="A3:J3"/>
    <mergeCell ref="A4:C4"/>
    <mergeCell ref="D4:F4"/>
    <mergeCell ref="G4:J4"/>
    <mergeCell ref="A20:E20"/>
    <mergeCell ref="A5:J5"/>
    <mergeCell ref="A6:J6"/>
    <mergeCell ref="A7:J7"/>
    <mergeCell ref="A8:G8"/>
    <mergeCell ref="H8:J8"/>
    <mergeCell ref="A9:B9"/>
    <mergeCell ref="C9:D9"/>
    <mergeCell ref="E9:G9"/>
    <mergeCell ref="H9:J9"/>
    <mergeCell ref="A10:J10"/>
    <mergeCell ref="A14:I14"/>
    <mergeCell ref="A15:J15"/>
    <mergeCell ref="A18:I18"/>
    <mergeCell ref="A19:J19"/>
    <mergeCell ref="A21:C21"/>
    <mergeCell ref="A22:C22"/>
    <mergeCell ref="D22:D28"/>
    <mergeCell ref="A23:C23"/>
    <mergeCell ref="A24:C24"/>
    <mergeCell ref="A25:C25"/>
    <mergeCell ref="A26:C26"/>
    <mergeCell ref="A27:C27"/>
    <mergeCell ref="A28:C28"/>
    <mergeCell ref="A29:C29"/>
    <mergeCell ref="D29:D30"/>
    <mergeCell ref="A30:C30"/>
    <mergeCell ref="E36:H36"/>
    <mergeCell ref="E37:H37"/>
  </mergeCells>
  <pageMargins left="0.511811024" right="0.511811024" top="0.78740157499999996" bottom="0.78740157499999996" header="0.31496062000000002" footer="0.31496062000000002"/>
  <pageSetup paperSize="9" scale="68"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J37"/>
  <sheetViews>
    <sheetView view="pageBreakPreview" zoomScale="60" zoomScaleNormal="100" workbookViewId="0">
      <selection activeCell="E35" sqref="E35:H37"/>
    </sheetView>
  </sheetViews>
  <sheetFormatPr defaultRowHeight="15" x14ac:dyDescent="0.25"/>
  <cols>
    <col min="1" max="1" width="45.85546875" style="4" bestFit="1" customWidth="1"/>
    <col min="2" max="2" width="9.140625" style="4"/>
    <col min="3" max="3" width="10.140625" style="4" bestFit="1" customWidth="1"/>
    <col min="4" max="4" width="10.42578125" style="4" bestFit="1" customWidth="1"/>
    <col min="5" max="5" width="10" style="4" bestFit="1" customWidth="1"/>
    <col min="6" max="6" width="12.85546875" style="19" customWidth="1"/>
    <col min="7" max="7" width="9.140625" style="4"/>
    <col min="8" max="8" width="9" style="4" bestFit="1" customWidth="1"/>
    <col min="9" max="256" width="9.140625" style="4"/>
    <col min="257" max="257" width="45.85546875" style="4" bestFit="1" customWidth="1"/>
    <col min="258" max="258" width="9.140625" style="4"/>
    <col min="259" max="259" width="10.140625" style="4" bestFit="1" customWidth="1"/>
    <col min="260" max="260" width="10.42578125" style="4" bestFit="1" customWidth="1"/>
    <col min="261" max="261" width="10" style="4" bestFit="1" customWidth="1"/>
    <col min="262" max="262" width="12.85546875" style="4" customWidth="1"/>
    <col min="263" max="263" width="9.140625" style="4"/>
    <col min="264" max="264" width="9" style="4" bestFit="1" customWidth="1"/>
    <col min="265" max="512" width="9.140625" style="4"/>
    <col min="513" max="513" width="45.85546875" style="4" bestFit="1" customWidth="1"/>
    <col min="514" max="514" width="9.140625" style="4"/>
    <col min="515" max="515" width="10.140625" style="4" bestFit="1" customWidth="1"/>
    <col min="516" max="516" width="10.42578125" style="4" bestFit="1" customWidth="1"/>
    <col min="517" max="517" width="10" style="4" bestFit="1" customWidth="1"/>
    <col min="518" max="518" width="12.85546875" style="4" customWidth="1"/>
    <col min="519" max="519" width="9.140625" style="4"/>
    <col min="520" max="520" width="9" style="4" bestFit="1" customWidth="1"/>
    <col min="521" max="768" width="9.140625" style="4"/>
    <col min="769" max="769" width="45.85546875" style="4" bestFit="1" customWidth="1"/>
    <col min="770" max="770" width="9.140625" style="4"/>
    <col min="771" max="771" width="10.140625" style="4" bestFit="1" customWidth="1"/>
    <col min="772" max="772" width="10.42578125" style="4" bestFit="1" customWidth="1"/>
    <col min="773" max="773" width="10" style="4" bestFit="1" customWidth="1"/>
    <col min="774" max="774" width="12.85546875" style="4" customWidth="1"/>
    <col min="775" max="775" width="9.140625" style="4"/>
    <col min="776" max="776" width="9" style="4" bestFit="1" customWidth="1"/>
    <col min="777" max="1024" width="9.140625" style="4"/>
    <col min="1025" max="1025" width="45.85546875" style="4" bestFit="1" customWidth="1"/>
    <col min="1026" max="1026" width="9.140625" style="4"/>
    <col min="1027" max="1027" width="10.140625" style="4" bestFit="1" customWidth="1"/>
    <col min="1028" max="1028" width="10.42578125" style="4" bestFit="1" customWidth="1"/>
    <col min="1029" max="1029" width="10" style="4" bestFit="1" customWidth="1"/>
    <col min="1030" max="1030" width="12.85546875" style="4" customWidth="1"/>
    <col min="1031" max="1031" width="9.140625" style="4"/>
    <col min="1032" max="1032" width="9" style="4" bestFit="1" customWidth="1"/>
    <col min="1033" max="1280" width="9.140625" style="4"/>
    <col min="1281" max="1281" width="45.85546875" style="4" bestFit="1" customWidth="1"/>
    <col min="1282" max="1282" width="9.140625" style="4"/>
    <col min="1283" max="1283" width="10.140625" style="4" bestFit="1" customWidth="1"/>
    <col min="1284" max="1284" width="10.42578125" style="4" bestFit="1" customWidth="1"/>
    <col min="1285" max="1285" width="10" style="4" bestFit="1" customWidth="1"/>
    <col min="1286" max="1286" width="12.85546875" style="4" customWidth="1"/>
    <col min="1287" max="1287" width="9.140625" style="4"/>
    <col min="1288" max="1288" width="9" style="4" bestFit="1" customWidth="1"/>
    <col min="1289" max="1536" width="9.140625" style="4"/>
    <col min="1537" max="1537" width="45.85546875" style="4" bestFit="1" customWidth="1"/>
    <col min="1538" max="1538" width="9.140625" style="4"/>
    <col min="1539" max="1539" width="10.140625" style="4" bestFit="1" customWidth="1"/>
    <col min="1540" max="1540" width="10.42578125" style="4" bestFit="1" customWidth="1"/>
    <col min="1541" max="1541" width="10" style="4" bestFit="1" customWidth="1"/>
    <col min="1542" max="1542" width="12.85546875" style="4" customWidth="1"/>
    <col min="1543" max="1543" width="9.140625" style="4"/>
    <col min="1544" max="1544" width="9" style="4" bestFit="1" customWidth="1"/>
    <col min="1545" max="1792" width="9.140625" style="4"/>
    <col min="1793" max="1793" width="45.85546875" style="4" bestFit="1" customWidth="1"/>
    <col min="1794" max="1794" width="9.140625" style="4"/>
    <col min="1795" max="1795" width="10.140625" style="4" bestFit="1" customWidth="1"/>
    <col min="1796" max="1796" width="10.42578125" style="4" bestFit="1" customWidth="1"/>
    <col min="1797" max="1797" width="10" style="4" bestFit="1" customWidth="1"/>
    <col min="1798" max="1798" width="12.85546875" style="4" customWidth="1"/>
    <col min="1799" max="1799" width="9.140625" style="4"/>
    <col min="1800" max="1800" width="9" style="4" bestFit="1" customWidth="1"/>
    <col min="1801" max="2048" width="9.140625" style="4"/>
    <col min="2049" max="2049" width="45.85546875" style="4" bestFit="1" customWidth="1"/>
    <col min="2050" max="2050" width="9.140625" style="4"/>
    <col min="2051" max="2051" width="10.140625" style="4" bestFit="1" customWidth="1"/>
    <col min="2052" max="2052" width="10.42578125" style="4" bestFit="1" customWidth="1"/>
    <col min="2053" max="2053" width="10" style="4" bestFit="1" customWidth="1"/>
    <col min="2054" max="2054" width="12.85546875" style="4" customWidth="1"/>
    <col min="2055" max="2055" width="9.140625" style="4"/>
    <col min="2056" max="2056" width="9" style="4" bestFit="1" customWidth="1"/>
    <col min="2057" max="2304" width="9.140625" style="4"/>
    <col min="2305" max="2305" width="45.85546875" style="4" bestFit="1" customWidth="1"/>
    <col min="2306" max="2306" width="9.140625" style="4"/>
    <col min="2307" max="2307" width="10.140625" style="4" bestFit="1" customWidth="1"/>
    <col min="2308" max="2308" width="10.42578125" style="4" bestFit="1" customWidth="1"/>
    <col min="2309" max="2309" width="10" style="4" bestFit="1" customWidth="1"/>
    <col min="2310" max="2310" width="12.85546875" style="4" customWidth="1"/>
    <col min="2311" max="2311" width="9.140625" style="4"/>
    <col min="2312" max="2312" width="9" style="4" bestFit="1" customWidth="1"/>
    <col min="2313" max="2560" width="9.140625" style="4"/>
    <col min="2561" max="2561" width="45.85546875" style="4" bestFit="1" customWidth="1"/>
    <col min="2562" max="2562" width="9.140625" style="4"/>
    <col min="2563" max="2563" width="10.140625" style="4" bestFit="1" customWidth="1"/>
    <col min="2564" max="2564" width="10.42578125" style="4" bestFit="1" customWidth="1"/>
    <col min="2565" max="2565" width="10" style="4" bestFit="1" customWidth="1"/>
    <col min="2566" max="2566" width="12.85546875" style="4" customWidth="1"/>
    <col min="2567" max="2567" width="9.140625" style="4"/>
    <col min="2568" max="2568" width="9" style="4" bestFit="1" customWidth="1"/>
    <col min="2569" max="2816" width="9.140625" style="4"/>
    <col min="2817" max="2817" width="45.85546875" style="4" bestFit="1" customWidth="1"/>
    <col min="2818" max="2818" width="9.140625" style="4"/>
    <col min="2819" max="2819" width="10.140625" style="4" bestFit="1" customWidth="1"/>
    <col min="2820" max="2820" width="10.42578125" style="4" bestFit="1" customWidth="1"/>
    <col min="2821" max="2821" width="10" style="4" bestFit="1" customWidth="1"/>
    <col min="2822" max="2822" width="12.85546875" style="4" customWidth="1"/>
    <col min="2823" max="2823" width="9.140625" style="4"/>
    <col min="2824" max="2824" width="9" style="4" bestFit="1" customWidth="1"/>
    <col min="2825" max="3072" width="9.140625" style="4"/>
    <col min="3073" max="3073" width="45.85546875" style="4" bestFit="1" customWidth="1"/>
    <col min="3074" max="3074" width="9.140625" style="4"/>
    <col min="3075" max="3075" width="10.140625" style="4" bestFit="1" customWidth="1"/>
    <col min="3076" max="3076" width="10.42578125" style="4" bestFit="1" customWidth="1"/>
    <col min="3077" max="3077" width="10" style="4" bestFit="1" customWidth="1"/>
    <col min="3078" max="3078" width="12.85546875" style="4" customWidth="1"/>
    <col min="3079" max="3079" width="9.140625" style="4"/>
    <col min="3080" max="3080" width="9" style="4" bestFit="1" customWidth="1"/>
    <col min="3081" max="3328" width="9.140625" style="4"/>
    <col min="3329" max="3329" width="45.85546875" style="4" bestFit="1" customWidth="1"/>
    <col min="3330" max="3330" width="9.140625" style="4"/>
    <col min="3331" max="3331" width="10.140625" style="4" bestFit="1" customWidth="1"/>
    <col min="3332" max="3332" width="10.42578125" style="4" bestFit="1" customWidth="1"/>
    <col min="3333" max="3333" width="10" style="4" bestFit="1" customWidth="1"/>
    <col min="3334" max="3334" width="12.85546875" style="4" customWidth="1"/>
    <col min="3335" max="3335" width="9.140625" style="4"/>
    <col min="3336" max="3336" width="9" style="4" bestFit="1" customWidth="1"/>
    <col min="3337" max="3584" width="9.140625" style="4"/>
    <col min="3585" max="3585" width="45.85546875" style="4" bestFit="1" customWidth="1"/>
    <col min="3586" max="3586" width="9.140625" style="4"/>
    <col min="3587" max="3587" width="10.140625" style="4" bestFit="1" customWidth="1"/>
    <col min="3588" max="3588" width="10.42578125" style="4" bestFit="1" customWidth="1"/>
    <col min="3589" max="3589" width="10" style="4" bestFit="1" customWidth="1"/>
    <col min="3590" max="3590" width="12.85546875" style="4" customWidth="1"/>
    <col min="3591" max="3591" width="9.140625" style="4"/>
    <col min="3592" max="3592" width="9" style="4" bestFit="1" customWidth="1"/>
    <col min="3593" max="3840" width="9.140625" style="4"/>
    <col min="3841" max="3841" width="45.85546875" style="4" bestFit="1" customWidth="1"/>
    <col min="3842" max="3842" width="9.140625" style="4"/>
    <col min="3843" max="3843" width="10.140625" style="4" bestFit="1" customWidth="1"/>
    <col min="3844" max="3844" width="10.42578125" style="4" bestFit="1" customWidth="1"/>
    <col min="3845" max="3845" width="10" style="4" bestFit="1" customWidth="1"/>
    <col min="3846" max="3846" width="12.85546875" style="4" customWidth="1"/>
    <col min="3847" max="3847" width="9.140625" style="4"/>
    <col min="3848" max="3848" width="9" style="4" bestFit="1" customWidth="1"/>
    <col min="3849" max="4096" width="9.140625" style="4"/>
    <col min="4097" max="4097" width="45.85546875" style="4" bestFit="1" customWidth="1"/>
    <col min="4098" max="4098" width="9.140625" style="4"/>
    <col min="4099" max="4099" width="10.140625" style="4" bestFit="1" customWidth="1"/>
    <col min="4100" max="4100" width="10.42578125" style="4" bestFit="1" customWidth="1"/>
    <col min="4101" max="4101" width="10" style="4" bestFit="1" customWidth="1"/>
    <col min="4102" max="4102" width="12.85546875" style="4" customWidth="1"/>
    <col min="4103" max="4103" width="9.140625" style="4"/>
    <col min="4104" max="4104" width="9" style="4" bestFit="1" customWidth="1"/>
    <col min="4105" max="4352" width="9.140625" style="4"/>
    <col min="4353" max="4353" width="45.85546875" style="4" bestFit="1" customWidth="1"/>
    <col min="4354" max="4354" width="9.140625" style="4"/>
    <col min="4355" max="4355" width="10.140625" style="4" bestFit="1" customWidth="1"/>
    <col min="4356" max="4356" width="10.42578125" style="4" bestFit="1" customWidth="1"/>
    <col min="4357" max="4357" width="10" style="4" bestFit="1" customWidth="1"/>
    <col min="4358" max="4358" width="12.85546875" style="4" customWidth="1"/>
    <col min="4359" max="4359" width="9.140625" style="4"/>
    <col min="4360" max="4360" width="9" style="4" bestFit="1" customWidth="1"/>
    <col min="4361" max="4608" width="9.140625" style="4"/>
    <col min="4609" max="4609" width="45.85546875" style="4" bestFit="1" customWidth="1"/>
    <col min="4610" max="4610" width="9.140625" style="4"/>
    <col min="4611" max="4611" width="10.140625" style="4" bestFit="1" customWidth="1"/>
    <col min="4612" max="4612" width="10.42578125" style="4" bestFit="1" customWidth="1"/>
    <col min="4613" max="4613" width="10" style="4" bestFit="1" customWidth="1"/>
    <col min="4614" max="4614" width="12.85546875" style="4" customWidth="1"/>
    <col min="4615" max="4615" width="9.140625" style="4"/>
    <col min="4616" max="4616" width="9" style="4" bestFit="1" customWidth="1"/>
    <col min="4617" max="4864" width="9.140625" style="4"/>
    <col min="4865" max="4865" width="45.85546875" style="4" bestFit="1" customWidth="1"/>
    <col min="4866" max="4866" width="9.140625" style="4"/>
    <col min="4867" max="4867" width="10.140625" style="4" bestFit="1" customWidth="1"/>
    <col min="4868" max="4868" width="10.42578125" style="4" bestFit="1" customWidth="1"/>
    <col min="4869" max="4869" width="10" style="4" bestFit="1" customWidth="1"/>
    <col min="4870" max="4870" width="12.85546875" style="4" customWidth="1"/>
    <col min="4871" max="4871" width="9.140625" style="4"/>
    <col min="4872" max="4872" width="9" style="4" bestFit="1" customWidth="1"/>
    <col min="4873" max="5120" width="9.140625" style="4"/>
    <col min="5121" max="5121" width="45.85546875" style="4" bestFit="1" customWidth="1"/>
    <col min="5122" max="5122" width="9.140625" style="4"/>
    <col min="5123" max="5123" width="10.140625" style="4" bestFit="1" customWidth="1"/>
    <col min="5124" max="5124" width="10.42578125" style="4" bestFit="1" customWidth="1"/>
    <col min="5125" max="5125" width="10" style="4" bestFit="1" customWidth="1"/>
    <col min="5126" max="5126" width="12.85546875" style="4" customWidth="1"/>
    <col min="5127" max="5127" width="9.140625" style="4"/>
    <col min="5128" max="5128" width="9" style="4" bestFit="1" customWidth="1"/>
    <col min="5129" max="5376" width="9.140625" style="4"/>
    <col min="5377" max="5377" width="45.85546875" style="4" bestFit="1" customWidth="1"/>
    <col min="5378" max="5378" width="9.140625" style="4"/>
    <col min="5379" max="5379" width="10.140625" style="4" bestFit="1" customWidth="1"/>
    <col min="5380" max="5380" width="10.42578125" style="4" bestFit="1" customWidth="1"/>
    <col min="5381" max="5381" width="10" style="4" bestFit="1" customWidth="1"/>
    <col min="5382" max="5382" width="12.85546875" style="4" customWidth="1"/>
    <col min="5383" max="5383" width="9.140625" style="4"/>
    <col min="5384" max="5384" width="9" style="4" bestFit="1" customWidth="1"/>
    <col min="5385" max="5632" width="9.140625" style="4"/>
    <col min="5633" max="5633" width="45.85546875" style="4" bestFit="1" customWidth="1"/>
    <col min="5634" max="5634" width="9.140625" style="4"/>
    <col min="5635" max="5635" width="10.140625" style="4" bestFit="1" customWidth="1"/>
    <col min="5636" max="5636" width="10.42578125" style="4" bestFit="1" customWidth="1"/>
    <col min="5637" max="5637" width="10" style="4" bestFit="1" customWidth="1"/>
    <col min="5638" max="5638" width="12.85546875" style="4" customWidth="1"/>
    <col min="5639" max="5639" width="9.140625" style="4"/>
    <col min="5640" max="5640" width="9" style="4" bestFit="1" customWidth="1"/>
    <col min="5641" max="5888" width="9.140625" style="4"/>
    <col min="5889" max="5889" width="45.85546875" style="4" bestFit="1" customWidth="1"/>
    <col min="5890" max="5890" width="9.140625" style="4"/>
    <col min="5891" max="5891" width="10.140625" style="4" bestFit="1" customWidth="1"/>
    <col min="5892" max="5892" width="10.42578125" style="4" bestFit="1" customWidth="1"/>
    <col min="5893" max="5893" width="10" style="4" bestFit="1" customWidth="1"/>
    <col min="5894" max="5894" width="12.85546875" style="4" customWidth="1"/>
    <col min="5895" max="5895" width="9.140625" style="4"/>
    <col min="5896" max="5896" width="9" style="4" bestFit="1" customWidth="1"/>
    <col min="5897" max="6144" width="9.140625" style="4"/>
    <col min="6145" max="6145" width="45.85546875" style="4" bestFit="1" customWidth="1"/>
    <col min="6146" max="6146" width="9.140625" style="4"/>
    <col min="6147" max="6147" width="10.140625" style="4" bestFit="1" customWidth="1"/>
    <col min="6148" max="6148" width="10.42578125" style="4" bestFit="1" customWidth="1"/>
    <col min="6149" max="6149" width="10" style="4" bestFit="1" customWidth="1"/>
    <col min="6150" max="6150" width="12.85546875" style="4" customWidth="1"/>
    <col min="6151" max="6151" width="9.140625" style="4"/>
    <col min="6152" max="6152" width="9" style="4" bestFit="1" customWidth="1"/>
    <col min="6153" max="6400" width="9.140625" style="4"/>
    <col min="6401" max="6401" width="45.85546875" style="4" bestFit="1" customWidth="1"/>
    <col min="6402" max="6402" width="9.140625" style="4"/>
    <col min="6403" max="6403" width="10.140625" style="4" bestFit="1" customWidth="1"/>
    <col min="6404" max="6404" width="10.42578125" style="4" bestFit="1" customWidth="1"/>
    <col min="6405" max="6405" width="10" style="4" bestFit="1" customWidth="1"/>
    <col min="6406" max="6406" width="12.85546875" style="4" customWidth="1"/>
    <col min="6407" max="6407" width="9.140625" style="4"/>
    <col min="6408" max="6408" width="9" style="4" bestFit="1" customWidth="1"/>
    <col min="6409" max="6656" width="9.140625" style="4"/>
    <col min="6657" max="6657" width="45.85546875" style="4" bestFit="1" customWidth="1"/>
    <col min="6658" max="6658" width="9.140625" style="4"/>
    <col min="6659" max="6659" width="10.140625" style="4" bestFit="1" customWidth="1"/>
    <col min="6660" max="6660" width="10.42578125" style="4" bestFit="1" customWidth="1"/>
    <col min="6661" max="6661" width="10" style="4" bestFit="1" customWidth="1"/>
    <col min="6662" max="6662" width="12.85546875" style="4" customWidth="1"/>
    <col min="6663" max="6663" width="9.140625" style="4"/>
    <col min="6664" max="6664" width="9" style="4" bestFit="1" customWidth="1"/>
    <col min="6665" max="6912" width="9.140625" style="4"/>
    <col min="6913" max="6913" width="45.85546875" style="4" bestFit="1" customWidth="1"/>
    <col min="6914" max="6914" width="9.140625" style="4"/>
    <col min="6915" max="6915" width="10.140625" style="4" bestFit="1" customWidth="1"/>
    <col min="6916" max="6916" width="10.42578125" style="4" bestFit="1" customWidth="1"/>
    <col min="6917" max="6917" width="10" style="4" bestFit="1" customWidth="1"/>
    <col min="6918" max="6918" width="12.85546875" style="4" customWidth="1"/>
    <col min="6919" max="6919" width="9.140625" style="4"/>
    <col min="6920" max="6920" width="9" style="4" bestFit="1" customWidth="1"/>
    <col min="6921" max="7168" width="9.140625" style="4"/>
    <col min="7169" max="7169" width="45.85546875" style="4" bestFit="1" customWidth="1"/>
    <col min="7170" max="7170" width="9.140625" style="4"/>
    <col min="7171" max="7171" width="10.140625" style="4" bestFit="1" customWidth="1"/>
    <col min="7172" max="7172" width="10.42578125" style="4" bestFit="1" customWidth="1"/>
    <col min="7173" max="7173" width="10" style="4" bestFit="1" customWidth="1"/>
    <col min="7174" max="7174" width="12.85546875" style="4" customWidth="1"/>
    <col min="7175" max="7175" width="9.140625" style="4"/>
    <col min="7176" max="7176" width="9" style="4" bestFit="1" customWidth="1"/>
    <col min="7177" max="7424" width="9.140625" style="4"/>
    <col min="7425" max="7425" width="45.85546875" style="4" bestFit="1" customWidth="1"/>
    <col min="7426" max="7426" width="9.140625" style="4"/>
    <col min="7427" max="7427" width="10.140625" style="4" bestFit="1" customWidth="1"/>
    <col min="7428" max="7428" width="10.42578125" style="4" bestFit="1" customWidth="1"/>
    <col min="7429" max="7429" width="10" style="4" bestFit="1" customWidth="1"/>
    <col min="7430" max="7430" width="12.85546875" style="4" customWidth="1"/>
    <col min="7431" max="7431" width="9.140625" style="4"/>
    <col min="7432" max="7432" width="9" style="4" bestFit="1" customWidth="1"/>
    <col min="7433" max="7680" width="9.140625" style="4"/>
    <col min="7681" max="7681" width="45.85546875" style="4" bestFit="1" customWidth="1"/>
    <col min="7682" max="7682" width="9.140625" style="4"/>
    <col min="7683" max="7683" width="10.140625" style="4" bestFit="1" customWidth="1"/>
    <col min="7684" max="7684" width="10.42578125" style="4" bestFit="1" customWidth="1"/>
    <col min="7685" max="7685" width="10" style="4" bestFit="1" customWidth="1"/>
    <col min="7686" max="7686" width="12.85546875" style="4" customWidth="1"/>
    <col min="7687" max="7687" width="9.140625" style="4"/>
    <col min="7688" max="7688" width="9" style="4" bestFit="1" customWidth="1"/>
    <col min="7689" max="7936" width="9.140625" style="4"/>
    <col min="7937" max="7937" width="45.85546875" style="4" bestFit="1" customWidth="1"/>
    <col min="7938" max="7938" width="9.140625" style="4"/>
    <col min="7939" max="7939" width="10.140625" style="4" bestFit="1" customWidth="1"/>
    <col min="7940" max="7940" width="10.42578125" style="4" bestFit="1" customWidth="1"/>
    <col min="7941" max="7941" width="10" style="4" bestFit="1" customWidth="1"/>
    <col min="7942" max="7942" width="12.85546875" style="4" customWidth="1"/>
    <col min="7943" max="7943" width="9.140625" style="4"/>
    <col min="7944" max="7944" width="9" style="4" bestFit="1" customWidth="1"/>
    <col min="7945" max="8192" width="9.140625" style="4"/>
    <col min="8193" max="8193" width="45.85546875" style="4" bestFit="1" customWidth="1"/>
    <col min="8194" max="8194" width="9.140625" style="4"/>
    <col min="8195" max="8195" width="10.140625" style="4" bestFit="1" customWidth="1"/>
    <col min="8196" max="8196" width="10.42578125" style="4" bestFit="1" customWidth="1"/>
    <col min="8197" max="8197" width="10" style="4" bestFit="1" customWidth="1"/>
    <col min="8198" max="8198" width="12.85546875" style="4" customWidth="1"/>
    <col min="8199" max="8199" width="9.140625" style="4"/>
    <col min="8200" max="8200" width="9" style="4" bestFit="1" customWidth="1"/>
    <col min="8201" max="8448" width="9.140625" style="4"/>
    <col min="8449" max="8449" width="45.85546875" style="4" bestFit="1" customWidth="1"/>
    <col min="8450" max="8450" width="9.140625" style="4"/>
    <col min="8451" max="8451" width="10.140625" style="4" bestFit="1" customWidth="1"/>
    <col min="8452" max="8452" width="10.42578125" style="4" bestFit="1" customWidth="1"/>
    <col min="8453" max="8453" width="10" style="4" bestFit="1" customWidth="1"/>
    <col min="8454" max="8454" width="12.85546875" style="4" customWidth="1"/>
    <col min="8455" max="8455" width="9.140625" style="4"/>
    <col min="8456" max="8456" width="9" style="4" bestFit="1" customWidth="1"/>
    <col min="8457" max="8704" width="9.140625" style="4"/>
    <col min="8705" max="8705" width="45.85546875" style="4" bestFit="1" customWidth="1"/>
    <col min="8706" max="8706" width="9.140625" style="4"/>
    <col min="8707" max="8707" width="10.140625" style="4" bestFit="1" customWidth="1"/>
    <col min="8708" max="8708" width="10.42578125" style="4" bestFit="1" customWidth="1"/>
    <col min="8709" max="8709" width="10" style="4" bestFit="1" customWidth="1"/>
    <col min="8710" max="8710" width="12.85546875" style="4" customWidth="1"/>
    <col min="8711" max="8711" width="9.140625" style="4"/>
    <col min="8712" max="8712" width="9" style="4" bestFit="1" customWidth="1"/>
    <col min="8713" max="8960" width="9.140625" style="4"/>
    <col min="8961" max="8961" width="45.85546875" style="4" bestFit="1" customWidth="1"/>
    <col min="8962" max="8962" width="9.140625" style="4"/>
    <col min="8963" max="8963" width="10.140625" style="4" bestFit="1" customWidth="1"/>
    <col min="8964" max="8964" width="10.42578125" style="4" bestFit="1" customWidth="1"/>
    <col min="8965" max="8965" width="10" style="4" bestFit="1" customWidth="1"/>
    <col min="8966" max="8966" width="12.85546875" style="4" customWidth="1"/>
    <col min="8967" max="8967" width="9.140625" style="4"/>
    <col min="8968" max="8968" width="9" style="4" bestFit="1" customWidth="1"/>
    <col min="8969" max="9216" width="9.140625" style="4"/>
    <col min="9217" max="9217" width="45.85546875" style="4" bestFit="1" customWidth="1"/>
    <col min="9218" max="9218" width="9.140625" style="4"/>
    <col min="9219" max="9219" width="10.140625" style="4" bestFit="1" customWidth="1"/>
    <col min="9220" max="9220" width="10.42578125" style="4" bestFit="1" customWidth="1"/>
    <col min="9221" max="9221" width="10" style="4" bestFit="1" customWidth="1"/>
    <col min="9222" max="9222" width="12.85546875" style="4" customWidth="1"/>
    <col min="9223" max="9223" width="9.140625" style="4"/>
    <col min="9224" max="9224" width="9" style="4" bestFit="1" customWidth="1"/>
    <col min="9225" max="9472" width="9.140625" style="4"/>
    <col min="9473" max="9473" width="45.85546875" style="4" bestFit="1" customWidth="1"/>
    <col min="9474" max="9474" width="9.140625" style="4"/>
    <col min="9475" max="9475" width="10.140625" style="4" bestFit="1" customWidth="1"/>
    <col min="9476" max="9476" width="10.42578125" style="4" bestFit="1" customWidth="1"/>
    <col min="9477" max="9477" width="10" style="4" bestFit="1" customWidth="1"/>
    <col min="9478" max="9478" width="12.85546875" style="4" customWidth="1"/>
    <col min="9479" max="9479" width="9.140625" style="4"/>
    <col min="9480" max="9480" width="9" style="4" bestFit="1" customWidth="1"/>
    <col min="9481" max="9728" width="9.140625" style="4"/>
    <col min="9729" max="9729" width="45.85546875" style="4" bestFit="1" customWidth="1"/>
    <col min="9730" max="9730" width="9.140625" style="4"/>
    <col min="9731" max="9731" width="10.140625" style="4" bestFit="1" customWidth="1"/>
    <col min="9732" max="9732" width="10.42578125" style="4" bestFit="1" customWidth="1"/>
    <col min="9733" max="9733" width="10" style="4" bestFit="1" customWidth="1"/>
    <col min="9734" max="9734" width="12.85546875" style="4" customWidth="1"/>
    <col min="9735" max="9735" width="9.140625" style="4"/>
    <col min="9736" max="9736" width="9" style="4" bestFit="1" customWidth="1"/>
    <col min="9737" max="9984" width="9.140625" style="4"/>
    <col min="9985" max="9985" width="45.85546875" style="4" bestFit="1" customWidth="1"/>
    <col min="9986" max="9986" width="9.140625" style="4"/>
    <col min="9987" max="9987" width="10.140625" style="4" bestFit="1" customWidth="1"/>
    <col min="9988" max="9988" width="10.42578125" style="4" bestFit="1" customWidth="1"/>
    <col min="9989" max="9989" width="10" style="4" bestFit="1" customWidth="1"/>
    <col min="9990" max="9990" width="12.85546875" style="4" customWidth="1"/>
    <col min="9991" max="9991" width="9.140625" style="4"/>
    <col min="9992" max="9992" width="9" style="4" bestFit="1" customWidth="1"/>
    <col min="9993" max="10240" width="9.140625" style="4"/>
    <col min="10241" max="10241" width="45.85546875" style="4" bestFit="1" customWidth="1"/>
    <col min="10242" max="10242" width="9.140625" style="4"/>
    <col min="10243" max="10243" width="10.140625" style="4" bestFit="1" customWidth="1"/>
    <col min="10244" max="10244" width="10.42578125" style="4" bestFit="1" customWidth="1"/>
    <col min="10245" max="10245" width="10" style="4" bestFit="1" customWidth="1"/>
    <col min="10246" max="10246" width="12.85546875" style="4" customWidth="1"/>
    <col min="10247" max="10247" width="9.140625" style="4"/>
    <col min="10248" max="10248" width="9" style="4" bestFit="1" customWidth="1"/>
    <col min="10249" max="10496" width="9.140625" style="4"/>
    <col min="10497" max="10497" width="45.85546875" style="4" bestFit="1" customWidth="1"/>
    <col min="10498" max="10498" width="9.140625" style="4"/>
    <col min="10499" max="10499" width="10.140625" style="4" bestFit="1" customWidth="1"/>
    <col min="10500" max="10500" width="10.42578125" style="4" bestFit="1" customWidth="1"/>
    <col min="10501" max="10501" width="10" style="4" bestFit="1" customWidth="1"/>
    <col min="10502" max="10502" width="12.85546875" style="4" customWidth="1"/>
    <col min="10503" max="10503" width="9.140625" style="4"/>
    <col min="10504" max="10504" width="9" style="4" bestFit="1" customWidth="1"/>
    <col min="10505" max="10752" width="9.140625" style="4"/>
    <col min="10753" max="10753" width="45.85546875" style="4" bestFit="1" customWidth="1"/>
    <col min="10754" max="10754" width="9.140625" style="4"/>
    <col min="10755" max="10755" width="10.140625" style="4" bestFit="1" customWidth="1"/>
    <col min="10756" max="10756" width="10.42578125" style="4" bestFit="1" customWidth="1"/>
    <col min="10757" max="10757" width="10" style="4" bestFit="1" customWidth="1"/>
    <col min="10758" max="10758" width="12.85546875" style="4" customWidth="1"/>
    <col min="10759" max="10759" width="9.140625" style="4"/>
    <col min="10760" max="10760" width="9" style="4" bestFit="1" customWidth="1"/>
    <col min="10761" max="11008" width="9.140625" style="4"/>
    <col min="11009" max="11009" width="45.85546875" style="4" bestFit="1" customWidth="1"/>
    <col min="11010" max="11010" width="9.140625" style="4"/>
    <col min="11011" max="11011" width="10.140625" style="4" bestFit="1" customWidth="1"/>
    <col min="11012" max="11012" width="10.42578125" style="4" bestFit="1" customWidth="1"/>
    <col min="11013" max="11013" width="10" style="4" bestFit="1" customWidth="1"/>
    <col min="11014" max="11014" width="12.85546875" style="4" customWidth="1"/>
    <col min="11015" max="11015" width="9.140625" style="4"/>
    <col min="11016" max="11016" width="9" style="4" bestFit="1" customWidth="1"/>
    <col min="11017" max="11264" width="9.140625" style="4"/>
    <col min="11265" max="11265" width="45.85546875" style="4" bestFit="1" customWidth="1"/>
    <col min="11266" max="11266" width="9.140625" style="4"/>
    <col min="11267" max="11267" width="10.140625" style="4" bestFit="1" customWidth="1"/>
    <col min="11268" max="11268" width="10.42578125" style="4" bestFit="1" customWidth="1"/>
    <col min="11269" max="11269" width="10" style="4" bestFit="1" customWidth="1"/>
    <col min="11270" max="11270" width="12.85546875" style="4" customWidth="1"/>
    <col min="11271" max="11271" width="9.140625" style="4"/>
    <col min="11272" max="11272" width="9" style="4" bestFit="1" customWidth="1"/>
    <col min="11273" max="11520" width="9.140625" style="4"/>
    <col min="11521" max="11521" width="45.85546875" style="4" bestFit="1" customWidth="1"/>
    <col min="11522" max="11522" width="9.140625" style="4"/>
    <col min="11523" max="11523" width="10.140625" style="4" bestFit="1" customWidth="1"/>
    <col min="11524" max="11524" width="10.42578125" style="4" bestFit="1" customWidth="1"/>
    <col min="11525" max="11525" width="10" style="4" bestFit="1" customWidth="1"/>
    <col min="11526" max="11526" width="12.85546875" style="4" customWidth="1"/>
    <col min="11527" max="11527" width="9.140625" style="4"/>
    <col min="11528" max="11528" width="9" style="4" bestFit="1" customWidth="1"/>
    <col min="11529" max="11776" width="9.140625" style="4"/>
    <col min="11777" max="11777" width="45.85546875" style="4" bestFit="1" customWidth="1"/>
    <col min="11778" max="11778" width="9.140625" style="4"/>
    <col min="11779" max="11779" width="10.140625" style="4" bestFit="1" customWidth="1"/>
    <col min="11780" max="11780" width="10.42578125" style="4" bestFit="1" customWidth="1"/>
    <col min="11781" max="11781" width="10" style="4" bestFit="1" customWidth="1"/>
    <col min="11782" max="11782" width="12.85546875" style="4" customWidth="1"/>
    <col min="11783" max="11783" width="9.140625" style="4"/>
    <col min="11784" max="11784" width="9" style="4" bestFit="1" customWidth="1"/>
    <col min="11785" max="12032" width="9.140625" style="4"/>
    <col min="12033" max="12033" width="45.85546875" style="4" bestFit="1" customWidth="1"/>
    <col min="12034" max="12034" width="9.140625" style="4"/>
    <col min="12035" max="12035" width="10.140625" style="4" bestFit="1" customWidth="1"/>
    <col min="12036" max="12036" width="10.42578125" style="4" bestFit="1" customWidth="1"/>
    <col min="12037" max="12037" width="10" style="4" bestFit="1" customWidth="1"/>
    <col min="12038" max="12038" width="12.85546875" style="4" customWidth="1"/>
    <col min="12039" max="12039" width="9.140625" style="4"/>
    <col min="12040" max="12040" width="9" style="4" bestFit="1" customWidth="1"/>
    <col min="12041" max="12288" width="9.140625" style="4"/>
    <col min="12289" max="12289" width="45.85546875" style="4" bestFit="1" customWidth="1"/>
    <col min="12290" max="12290" width="9.140625" style="4"/>
    <col min="12291" max="12291" width="10.140625" style="4" bestFit="1" customWidth="1"/>
    <col min="12292" max="12292" width="10.42578125" style="4" bestFit="1" customWidth="1"/>
    <col min="12293" max="12293" width="10" style="4" bestFit="1" customWidth="1"/>
    <col min="12294" max="12294" width="12.85546875" style="4" customWidth="1"/>
    <col min="12295" max="12295" width="9.140625" style="4"/>
    <col min="12296" max="12296" width="9" style="4" bestFit="1" customWidth="1"/>
    <col min="12297" max="12544" width="9.140625" style="4"/>
    <col min="12545" max="12545" width="45.85546875" style="4" bestFit="1" customWidth="1"/>
    <col min="12546" max="12546" width="9.140625" style="4"/>
    <col min="12547" max="12547" width="10.140625" style="4" bestFit="1" customWidth="1"/>
    <col min="12548" max="12548" width="10.42578125" style="4" bestFit="1" customWidth="1"/>
    <col min="12549" max="12549" width="10" style="4" bestFit="1" customWidth="1"/>
    <col min="12550" max="12550" width="12.85546875" style="4" customWidth="1"/>
    <col min="12551" max="12551" width="9.140625" style="4"/>
    <col min="12552" max="12552" width="9" style="4" bestFit="1" customWidth="1"/>
    <col min="12553" max="12800" width="9.140625" style="4"/>
    <col min="12801" max="12801" width="45.85546875" style="4" bestFit="1" customWidth="1"/>
    <col min="12802" max="12802" width="9.140625" style="4"/>
    <col min="12803" max="12803" width="10.140625" style="4" bestFit="1" customWidth="1"/>
    <col min="12804" max="12804" width="10.42578125" style="4" bestFit="1" customWidth="1"/>
    <col min="12805" max="12805" width="10" style="4" bestFit="1" customWidth="1"/>
    <col min="12806" max="12806" width="12.85546875" style="4" customWidth="1"/>
    <col min="12807" max="12807" width="9.140625" style="4"/>
    <col min="12808" max="12808" width="9" style="4" bestFit="1" customWidth="1"/>
    <col min="12809" max="13056" width="9.140625" style="4"/>
    <col min="13057" max="13057" width="45.85546875" style="4" bestFit="1" customWidth="1"/>
    <col min="13058" max="13058" width="9.140625" style="4"/>
    <col min="13059" max="13059" width="10.140625" style="4" bestFit="1" customWidth="1"/>
    <col min="13060" max="13060" width="10.42578125" style="4" bestFit="1" customWidth="1"/>
    <col min="13061" max="13061" width="10" style="4" bestFit="1" customWidth="1"/>
    <col min="13062" max="13062" width="12.85546875" style="4" customWidth="1"/>
    <col min="13063" max="13063" width="9.140625" style="4"/>
    <col min="13064" max="13064" width="9" style="4" bestFit="1" customWidth="1"/>
    <col min="13065" max="13312" width="9.140625" style="4"/>
    <col min="13313" max="13313" width="45.85546875" style="4" bestFit="1" customWidth="1"/>
    <col min="13314" max="13314" width="9.140625" style="4"/>
    <col min="13315" max="13315" width="10.140625" style="4" bestFit="1" customWidth="1"/>
    <col min="13316" max="13316" width="10.42578125" style="4" bestFit="1" customWidth="1"/>
    <col min="13317" max="13317" width="10" style="4" bestFit="1" customWidth="1"/>
    <col min="13318" max="13318" width="12.85546875" style="4" customWidth="1"/>
    <col min="13319" max="13319" width="9.140625" style="4"/>
    <col min="13320" max="13320" width="9" style="4" bestFit="1" customWidth="1"/>
    <col min="13321" max="13568" width="9.140625" style="4"/>
    <col min="13569" max="13569" width="45.85546875" style="4" bestFit="1" customWidth="1"/>
    <col min="13570" max="13570" width="9.140625" style="4"/>
    <col min="13571" max="13571" width="10.140625" style="4" bestFit="1" customWidth="1"/>
    <col min="13572" max="13572" width="10.42578125" style="4" bestFit="1" customWidth="1"/>
    <col min="13573" max="13573" width="10" style="4" bestFit="1" customWidth="1"/>
    <col min="13574" max="13574" width="12.85546875" style="4" customWidth="1"/>
    <col min="13575" max="13575" width="9.140625" style="4"/>
    <col min="13576" max="13576" width="9" style="4" bestFit="1" customWidth="1"/>
    <col min="13577" max="13824" width="9.140625" style="4"/>
    <col min="13825" max="13825" width="45.85546875" style="4" bestFit="1" customWidth="1"/>
    <col min="13826" max="13826" width="9.140625" style="4"/>
    <col min="13827" max="13827" width="10.140625" style="4" bestFit="1" customWidth="1"/>
    <col min="13828" max="13828" width="10.42578125" style="4" bestFit="1" customWidth="1"/>
    <col min="13829" max="13829" width="10" style="4" bestFit="1" customWidth="1"/>
    <col min="13830" max="13830" width="12.85546875" style="4" customWidth="1"/>
    <col min="13831" max="13831" width="9.140625" style="4"/>
    <col min="13832" max="13832" width="9" style="4" bestFit="1" customWidth="1"/>
    <col min="13833" max="14080" width="9.140625" style="4"/>
    <col min="14081" max="14081" width="45.85546875" style="4" bestFit="1" customWidth="1"/>
    <col min="14082" max="14082" width="9.140625" style="4"/>
    <col min="14083" max="14083" width="10.140625" style="4" bestFit="1" customWidth="1"/>
    <col min="14084" max="14084" width="10.42578125" style="4" bestFit="1" customWidth="1"/>
    <col min="14085" max="14085" width="10" style="4" bestFit="1" customWidth="1"/>
    <col min="14086" max="14086" width="12.85546875" style="4" customWidth="1"/>
    <col min="14087" max="14087" width="9.140625" style="4"/>
    <col min="14088" max="14088" width="9" style="4" bestFit="1" customWidth="1"/>
    <col min="14089" max="14336" width="9.140625" style="4"/>
    <col min="14337" max="14337" width="45.85546875" style="4" bestFit="1" customWidth="1"/>
    <col min="14338" max="14338" width="9.140625" style="4"/>
    <col min="14339" max="14339" width="10.140625" style="4" bestFit="1" customWidth="1"/>
    <col min="14340" max="14340" width="10.42578125" style="4" bestFit="1" customWidth="1"/>
    <col min="14341" max="14341" width="10" style="4" bestFit="1" customWidth="1"/>
    <col min="14342" max="14342" width="12.85546875" style="4" customWidth="1"/>
    <col min="14343" max="14343" width="9.140625" style="4"/>
    <col min="14344" max="14344" width="9" style="4" bestFit="1" customWidth="1"/>
    <col min="14345" max="14592" width="9.140625" style="4"/>
    <col min="14593" max="14593" width="45.85546875" style="4" bestFit="1" customWidth="1"/>
    <col min="14594" max="14594" width="9.140625" style="4"/>
    <col min="14595" max="14595" width="10.140625" style="4" bestFit="1" customWidth="1"/>
    <col min="14596" max="14596" width="10.42578125" style="4" bestFit="1" customWidth="1"/>
    <col min="14597" max="14597" width="10" style="4" bestFit="1" customWidth="1"/>
    <col min="14598" max="14598" width="12.85546875" style="4" customWidth="1"/>
    <col min="14599" max="14599" width="9.140625" style="4"/>
    <col min="14600" max="14600" width="9" style="4" bestFit="1" customWidth="1"/>
    <col min="14601" max="14848" width="9.140625" style="4"/>
    <col min="14849" max="14849" width="45.85546875" style="4" bestFit="1" customWidth="1"/>
    <col min="14850" max="14850" width="9.140625" style="4"/>
    <col min="14851" max="14851" width="10.140625" style="4" bestFit="1" customWidth="1"/>
    <col min="14852" max="14852" width="10.42578125" style="4" bestFit="1" customWidth="1"/>
    <col min="14853" max="14853" width="10" style="4" bestFit="1" customWidth="1"/>
    <col min="14854" max="14854" width="12.85546875" style="4" customWidth="1"/>
    <col min="14855" max="14855" width="9.140625" style="4"/>
    <col min="14856" max="14856" width="9" style="4" bestFit="1" customWidth="1"/>
    <col min="14857" max="15104" width="9.140625" style="4"/>
    <col min="15105" max="15105" width="45.85546875" style="4" bestFit="1" customWidth="1"/>
    <col min="15106" max="15106" width="9.140625" style="4"/>
    <col min="15107" max="15107" width="10.140625" style="4" bestFit="1" customWidth="1"/>
    <col min="15108" max="15108" width="10.42578125" style="4" bestFit="1" customWidth="1"/>
    <col min="15109" max="15109" width="10" style="4" bestFit="1" customWidth="1"/>
    <col min="15110" max="15110" width="12.85546875" style="4" customWidth="1"/>
    <col min="15111" max="15111" width="9.140625" style="4"/>
    <col min="15112" max="15112" width="9" style="4" bestFit="1" customWidth="1"/>
    <col min="15113" max="15360" width="9.140625" style="4"/>
    <col min="15361" max="15361" width="45.85546875" style="4" bestFit="1" customWidth="1"/>
    <col min="15362" max="15362" width="9.140625" style="4"/>
    <col min="15363" max="15363" width="10.140625" style="4" bestFit="1" customWidth="1"/>
    <col min="15364" max="15364" width="10.42578125" style="4" bestFit="1" customWidth="1"/>
    <col min="15365" max="15365" width="10" style="4" bestFit="1" customWidth="1"/>
    <col min="15366" max="15366" width="12.85546875" style="4" customWidth="1"/>
    <col min="15367" max="15367" width="9.140625" style="4"/>
    <col min="15368" max="15368" width="9" style="4" bestFit="1" customWidth="1"/>
    <col min="15369" max="15616" width="9.140625" style="4"/>
    <col min="15617" max="15617" width="45.85546875" style="4" bestFit="1" customWidth="1"/>
    <col min="15618" max="15618" width="9.140625" style="4"/>
    <col min="15619" max="15619" width="10.140625" style="4" bestFit="1" customWidth="1"/>
    <col min="15620" max="15620" width="10.42578125" style="4" bestFit="1" customWidth="1"/>
    <col min="15621" max="15621" width="10" style="4" bestFit="1" customWidth="1"/>
    <col min="15622" max="15622" width="12.85546875" style="4" customWidth="1"/>
    <col min="15623" max="15623" width="9.140625" style="4"/>
    <col min="15624" max="15624" width="9" style="4" bestFit="1" customWidth="1"/>
    <col min="15625" max="15872" width="9.140625" style="4"/>
    <col min="15873" max="15873" width="45.85546875" style="4" bestFit="1" customWidth="1"/>
    <col min="15874" max="15874" width="9.140625" style="4"/>
    <col min="15875" max="15875" width="10.140625" style="4" bestFit="1" customWidth="1"/>
    <col min="15876" max="15876" width="10.42578125" style="4" bestFit="1" customWidth="1"/>
    <col min="15877" max="15877" width="10" style="4" bestFit="1" customWidth="1"/>
    <col min="15878" max="15878" width="12.85546875" style="4" customWidth="1"/>
    <col min="15879" max="15879" width="9.140625" style="4"/>
    <col min="15880" max="15880" width="9" style="4" bestFit="1" customWidth="1"/>
    <col min="15881" max="16128" width="9.140625" style="4"/>
    <col min="16129" max="16129" width="45.85546875" style="4" bestFit="1" customWidth="1"/>
    <col min="16130" max="16130" width="9.140625" style="4"/>
    <col min="16131" max="16131" width="10.140625" style="4" bestFit="1" customWidth="1"/>
    <col min="16132" max="16132" width="10.42578125" style="4" bestFit="1" customWidth="1"/>
    <col min="16133" max="16133" width="10" style="4" bestFit="1" customWidth="1"/>
    <col min="16134" max="16134" width="12.85546875" style="4" customWidth="1"/>
    <col min="16135" max="16135" width="9.140625" style="4"/>
    <col min="16136" max="16136" width="9" style="4" bestFit="1" customWidth="1"/>
    <col min="16137" max="16384" width="9.140625" style="4"/>
  </cols>
  <sheetData>
    <row r="1" spans="1:10" ht="20.25" x14ac:dyDescent="0.25">
      <c r="A1" s="650" t="s">
        <v>437</v>
      </c>
      <c r="B1" s="651"/>
      <c r="C1" s="651"/>
      <c r="D1" s="651"/>
      <c r="E1" s="651"/>
      <c r="F1" s="651"/>
      <c r="G1" s="651"/>
      <c r="H1" s="651"/>
      <c r="I1" s="651"/>
      <c r="J1" s="652"/>
    </row>
    <row r="2" spans="1:10" ht="15.75" thickBot="1" x14ac:dyDescent="0.3">
      <c r="A2" s="653" t="s">
        <v>194</v>
      </c>
      <c r="B2" s="654"/>
      <c r="C2" s="654"/>
      <c r="D2" s="654"/>
      <c r="E2" s="654"/>
      <c r="F2" s="654"/>
      <c r="G2" s="654"/>
      <c r="H2" s="654"/>
      <c r="I2" s="654"/>
      <c r="J2" s="655"/>
    </row>
    <row r="3" spans="1:10" x14ac:dyDescent="0.25">
      <c r="A3" s="644" t="s">
        <v>359</v>
      </c>
      <c r="B3" s="644"/>
      <c r="C3" s="644"/>
      <c r="D3" s="644"/>
      <c r="E3" s="644"/>
      <c r="F3" s="644"/>
      <c r="G3" s="644"/>
      <c r="H3" s="644"/>
      <c r="I3" s="644"/>
      <c r="J3" s="644"/>
    </row>
    <row r="4" spans="1:10" x14ac:dyDescent="0.25">
      <c r="A4" s="644" t="s">
        <v>360</v>
      </c>
      <c r="B4" s="644"/>
      <c r="C4" s="644"/>
      <c r="D4" s="644" t="s">
        <v>361</v>
      </c>
      <c r="E4" s="644"/>
      <c r="F4" s="644"/>
      <c r="G4" s="644" t="s">
        <v>1215</v>
      </c>
      <c r="H4" s="644"/>
      <c r="I4" s="644"/>
      <c r="J4" s="644"/>
    </row>
    <row r="5" spans="1:10" x14ac:dyDescent="0.25">
      <c r="A5" s="645"/>
      <c r="B5" s="645"/>
      <c r="C5" s="645"/>
      <c r="D5" s="645"/>
      <c r="E5" s="645"/>
      <c r="F5" s="645"/>
      <c r="G5" s="645"/>
      <c r="H5" s="645"/>
      <c r="I5" s="645"/>
      <c r="J5" s="645"/>
    </row>
    <row r="6" spans="1:10" x14ac:dyDescent="0.25">
      <c r="A6" s="644" t="s">
        <v>363</v>
      </c>
      <c r="B6" s="644"/>
      <c r="C6" s="644"/>
      <c r="D6" s="644"/>
      <c r="E6" s="644"/>
      <c r="F6" s="644"/>
      <c r="G6" s="644"/>
      <c r="H6" s="644"/>
      <c r="I6" s="644"/>
      <c r="J6" s="644"/>
    </row>
    <row r="7" spans="1:10" x14ac:dyDescent="0.25">
      <c r="A7" s="645"/>
      <c r="B7" s="645"/>
      <c r="C7" s="645"/>
      <c r="D7" s="645"/>
      <c r="E7" s="645"/>
      <c r="F7" s="645"/>
      <c r="G7" s="645"/>
      <c r="H7" s="645"/>
      <c r="I7" s="645"/>
      <c r="J7" s="645"/>
    </row>
    <row r="8" spans="1:10" ht="31.5" customHeight="1" x14ac:dyDescent="0.25">
      <c r="A8" s="644" t="s">
        <v>640</v>
      </c>
      <c r="B8" s="644"/>
      <c r="C8" s="644"/>
      <c r="D8" s="644"/>
      <c r="E8" s="644"/>
      <c r="F8" s="644"/>
      <c r="G8" s="644"/>
      <c r="H8" s="644" t="s">
        <v>634</v>
      </c>
      <c r="I8" s="644"/>
      <c r="J8" s="644"/>
    </row>
    <row r="9" spans="1:10" x14ac:dyDescent="0.25">
      <c r="A9" s="644" t="s">
        <v>365</v>
      </c>
      <c r="B9" s="644"/>
      <c r="C9" s="644" t="s">
        <v>639</v>
      </c>
      <c r="D9" s="644"/>
      <c r="E9" s="644" t="s">
        <v>367</v>
      </c>
      <c r="F9" s="644"/>
      <c r="G9" s="644"/>
      <c r="H9" s="644" t="s">
        <v>368</v>
      </c>
      <c r="I9" s="644"/>
      <c r="J9" s="644"/>
    </row>
    <row r="10" spans="1:10" x14ac:dyDescent="0.25">
      <c r="A10" s="645"/>
      <c r="B10" s="645"/>
      <c r="C10" s="645"/>
      <c r="D10" s="645"/>
      <c r="E10" s="645"/>
      <c r="F10" s="645"/>
      <c r="G10" s="645"/>
      <c r="H10" s="645"/>
      <c r="I10" s="645"/>
      <c r="J10" s="645"/>
    </row>
    <row r="11" spans="1:10" ht="30" x14ac:dyDescent="0.25">
      <c r="A11" s="33" t="s">
        <v>369</v>
      </c>
      <c r="B11" s="34" t="s">
        <v>370</v>
      </c>
      <c r="C11" s="34" t="s">
        <v>371</v>
      </c>
      <c r="D11" s="35" t="s">
        <v>372</v>
      </c>
      <c r="E11" s="35" t="s">
        <v>373</v>
      </c>
      <c r="F11" s="35" t="s">
        <v>374</v>
      </c>
      <c r="G11" s="35" t="s">
        <v>375</v>
      </c>
      <c r="H11" s="35" t="s">
        <v>376</v>
      </c>
      <c r="I11" s="35" t="s">
        <v>377</v>
      </c>
      <c r="J11" s="35" t="s">
        <v>179</v>
      </c>
    </row>
    <row r="12" spans="1:10" ht="30" x14ac:dyDescent="0.25">
      <c r="A12" s="36" t="s">
        <v>636</v>
      </c>
      <c r="B12" s="37" t="s">
        <v>379</v>
      </c>
      <c r="C12" s="120" t="s">
        <v>637</v>
      </c>
      <c r="D12" s="38">
        <v>0.9</v>
      </c>
      <c r="E12" s="38">
        <v>1</v>
      </c>
      <c r="F12" s="38">
        <v>7</v>
      </c>
      <c r="G12" s="38">
        <v>0</v>
      </c>
      <c r="H12" s="38">
        <v>18.010000000000002</v>
      </c>
      <c r="I12" s="38" t="s">
        <v>357</v>
      </c>
      <c r="J12" s="38">
        <f>ROUND(D12*H12,2)</f>
        <v>16.21</v>
      </c>
    </row>
    <row r="13" spans="1:10" ht="30" x14ac:dyDescent="0.25">
      <c r="A13" s="36" t="s">
        <v>380</v>
      </c>
      <c r="B13" s="37" t="s">
        <v>379</v>
      </c>
      <c r="C13" s="37" t="s">
        <v>381</v>
      </c>
      <c r="D13" s="38">
        <v>0.56999999999999995</v>
      </c>
      <c r="E13" s="38">
        <v>1</v>
      </c>
      <c r="F13" s="38">
        <v>6.16</v>
      </c>
      <c r="G13" s="38">
        <v>0</v>
      </c>
      <c r="H13" s="38">
        <v>15.85</v>
      </c>
      <c r="I13" s="38" t="s">
        <v>357</v>
      </c>
      <c r="J13" s="38">
        <f>ROUND(D13*H13,2)</f>
        <v>9.0299999999999994</v>
      </c>
    </row>
    <row r="14" spans="1:10" x14ac:dyDescent="0.25">
      <c r="A14" s="646" t="s">
        <v>208</v>
      </c>
      <c r="B14" s="647"/>
      <c r="C14" s="647"/>
      <c r="D14" s="647"/>
      <c r="E14" s="647"/>
      <c r="F14" s="647"/>
      <c r="G14" s="647"/>
      <c r="H14" s="647"/>
      <c r="I14" s="648"/>
      <c r="J14" s="45">
        <f>SUM(J12:J13)</f>
        <v>25.240000000000002</v>
      </c>
    </row>
    <row r="15" spans="1:10" x14ac:dyDescent="0.25">
      <c r="A15" s="649"/>
      <c r="B15" s="649"/>
      <c r="C15" s="649"/>
      <c r="D15" s="649"/>
      <c r="E15" s="649"/>
      <c r="F15" s="649"/>
      <c r="G15" s="649"/>
      <c r="H15" s="649"/>
      <c r="I15" s="649"/>
      <c r="J15" s="649"/>
    </row>
    <row r="16" spans="1:10" ht="30" x14ac:dyDescent="0.25">
      <c r="A16" s="33" t="s">
        <v>382</v>
      </c>
      <c r="B16" s="34" t="s">
        <v>370</v>
      </c>
      <c r="C16" s="34" t="s">
        <v>371</v>
      </c>
      <c r="D16" s="35" t="s">
        <v>372</v>
      </c>
      <c r="E16" s="35" t="s">
        <v>373</v>
      </c>
      <c r="F16" s="35" t="s">
        <v>374</v>
      </c>
      <c r="G16" s="35" t="s">
        <v>375</v>
      </c>
      <c r="H16" s="35" t="s">
        <v>376</v>
      </c>
      <c r="I16" s="35" t="s">
        <v>377</v>
      </c>
      <c r="J16" s="35" t="s">
        <v>179</v>
      </c>
    </row>
    <row r="17" spans="1:10" x14ac:dyDescent="0.25">
      <c r="A17" s="36" t="s">
        <v>638</v>
      </c>
      <c r="B17" s="37" t="s">
        <v>384</v>
      </c>
      <c r="C17" s="120" t="s">
        <v>1216</v>
      </c>
      <c r="D17" s="38">
        <v>8.0500000000000002E-2</v>
      </c>
      <c r="E17" s="38">
        <v>1</v>
      </c>
      <c r="F17" s="121">
        <f>H17</f>
        <v>106.67</v>
      </c>
      <c r="G17" s="38">
        <v>0</v>
      </c>
      <c r="H17" s="121">
        <v>106.67</v>
      </c>
      <c r="I17" s="38" t="s">
        <v>357</v>
      </c>
      <c r="J17" s="38">
        <f>ROUND(D17*H17,2)</f>
        <v>8.59</v>
      </c>
    </row>
    <row r="18" spans="1:10" x14ac:dyDescent="0.25">
      <c r="A18" s="646" t="s">
        <v>208</v>
      </c>
      <c r="B18" s="647"/>
      <c r="C18" s="647"/>
      <c r="D18" s="647"/>
      <c r="E18" s="647"/>
      <c r="F18" s="647"/>
      <c r="G18" s="647"/>
      <c r="H18" s="647"/>
      <c r="I18" s="648"/>
      <c r="J18" s="45">
        <f>SUM(J17:J17)</f>
        <v>8.59</v>
      </c>
    </row>
    <row r="19" spans="1:10" x14ac:dyDescent="0.25">
      <c r="A19" s="649"/>
      <c r="B19" s="649"/>
      <c r="C19" s="649"/>
      <c r="D19" s="649"/>
      <c r="E19" s="649"/>
      <c r="F19" s="649"/>
      <c r="G19" s="649"/>
      <c r="H19" s="649"/>
      <c r="I19" s="649"/>
      <c r="J19" s="649"/>
    </row>
    <row r="20" spans="1:10" x14ac:dyDescent="0.25">
      <c r="A20" s="644" t="s">
        <v>390</v>
      </c>
      <c r="B20" s="644"/>
      <c r="C20" s="644"/>
      <c r="D20" s="644"/>
      <c r="E20" s="644"/>
      <c r="F20"/>
      <c r="G20"/>
      <c r="H20"/>
      <c r="I20"/>
      <c r="J20"/>
    </row>
    <row r="21" spans="1:10" x14ac:dyDescent="0.25">
      <c r="A21" s="640" t="s">
        <v>391</v>
      </c>
      <c r="B21" s="641"/>
      <c r="C21" s="642"/>
      <c r="D21" s="35" t="s">
        <v>392</v>
      </c>
      <c r="E21" s="35" t="s">
        <v>393</v>
      </c>
      <c r="F21"/>
      <c r="G21"/>
      <c r="H21"/>
      <c r="I21"/>
      <c r="J21"/>
    </row>
    <row r="22" spans="1:10" x14ac:dyDescent="0.25">
      <c r="A22" s="632" t="s">
        <v>394</v>
      </c>
      <c r="B22" s="633"/>
      <c r="C22" s="634"/>
      <c r="D22" s="635">
        <v>157.27000000000001</v>
      </c>
      <c r="E22" s="122">
        <f>J14</f>
        <v>25.240000000000002</v>
      </c>
      <c r="F22"/>
      <c r="G22"/>
      <c r="H22"/>
      <c r="I22"/>
      <c r="J22"/>
    </row>
    <row r="23" spans="1:10" x14ac:dyDescent="0.25">
      <c r="A23" s="632" t="s">
        <v>395</v>
      </c>
      <c r="B23" s="633"/>
      <c r="C23" s="634"/>
      <c r="D23" s="643"/>
      <c r="E23" s="122">
        <f>J18</f>
        <v>8.59</v>
      </c>
      <c r="F23"/>
      <c r="G23"/>
      <c r="H23"/>
      <c r="I23"/>
      <c r="J23"/>
    </row>
    <row r="24" spans="1:10" x14ac:dyDescent="0.25">
      <c r="A24" s="632" t="s">
        <v>396</v>
      </c>
      <c r="B24" s="633"/>
      <c r="C24" s="634"/>
      <c r="D24" s="643"/>
      <c r="E24" s="40">
        <v>0</v>
      </c>
      <c r="F24"/>
      <c r="G24"/>
      <c r="H24"/>
      <c r="I24"/>
      <c r="J24"/>
    </row>
    <row r="25" spans="1:10" x14ac:dyDescent="0.25">
      <c r="A25" s="632" t="s">
        <v>397</v>
      </c>
      <c r="B25" s="633"/>
      <c r="C25" s="634"/>
      <c r="D25" s="643"/>
      <c r="E25" s="40">
        <v>1</v>
      </c>
      <c r="F25"/>
      <c r="G25"/>
      <c r="H25"/>
      <c r="I25"/>
      <c r="J25"/>
    </row>
    <row r="26" spans="1:10" x14ac:dyDescent="0.25">
      <c r="A26" s="632" t="s">
        <v>398</v>
      </c>
      <c r="B26" s="633"/>
      <c r="C26" s="634"/>
      <c r="D26" s="643"/>
      <c r="E26" s="122">
        <f>J14</f>
        <v>25.240000000000002</v>
      </c>
      <c r="F26"/>
      <c r="G26"/>
      <c r="H26"/>
      <c r="I26"/>
      <c r="J26"/>
    </row>
    <row r="27" spans="1:10" x14ac:dyDescent="0.25">
      <c r="A27" s="632" t="s">
        <v>399</v>
      </c>
      <c r="B27" s="633"/>
      <c r="C27" s="634"/>
      <c r="D27" s="643"/>
      <c r="E27" s="122">
        <f>J14</f>
        <v>25.240000000000002</v>
      </c>
      <c r="F27"/>
      <c r="G27"/>
      <c r="H27"/>
      <c r="I27"/>
      <c r="J27"/>
    </row>
    <row r="28" spans="1:10" x14ac:dyDescent="0.25">
      <c r="A28" s="632" t="s">
        <v>400</v>
      </c>
      <c r="B28" s="633"/>
      <c r="C28" s="634"/>
      <c r="D28" s="636"/>
      <c r="E28" s="40">
        <f>E27+E23</f>
        <v>33.83</v>
      </c>
      <c r="F28"/>
      <c r="G28"/>
      <c r="H28"/>
      <c r="I28"/>
      <c r="J28"/>
    </row>
    <row r="29" spans="1:10" x14ac:dyDescent="0.25">
      <c r="A29" s="632" t="s">
        <v>401</v>
      </c>
      <c r="B29" s="633"/>
      <c r="C29" s="634"/>
      <c r="D29" s="635">
        <v>0</v>
      </c>
      <c r="E29" s="40">
        <v>0</v>
      </c>
      <c r="F29"/>
      <c r="G29"/>
      <c r="H29"/>
      <c r="I29"/>
      <c r="J29"/>
    </row>
    <row r="30" spans="1:10" x14ac:dyDescent="0.25">
      <c r="A30" s="637" t="s">
        <v>402</v>
      </c>
      <c r="B30" s="638"/>
      <c r="C30" s="639"/>
      <c r="D30" s="636"/>
      <c r="E30" s="45">
        <f>E28</f>
        <v>33.83</v>
      </c>
      <c r="F30"/>
      <c r="G30"/>
      <c r="H30"/>
      <c r="I30"/>
      <c r="J30"/>
    </row>
    <row r="35" spans="5:8" ht="15.75" thickBot="1" x14ac:dyDescent="0.3">
      <c r="E35" s="81"/>
      <c r="F35" s="82"/>
      <c r="G35" s="81"/>
      <c r="H35" s="393"/>
    </row>
    <row r="36" spans="5:8" x14ac:dyDescent="0.25">
      <c r="E36" s="474" t="s">
        <v>1270</v>
      </c>
      <c r="F36" s="474"/>
      <c r="G36" s="474"/>
      <c r="H36" s="474"/>
    </row>
    <row r="37" spans="5:8" x14ac:dyDescent="0.25">
      <c r="E37" s="465" t="s">
        <v>1271</v>
      </c>
      <c r="F37" s="465"/>
      <c r="G37" s="465"/>
      <c r="H37" s="465"/>
    </row>
  </sheetData>
  <mergeCells count="35">
    <mergeCell ref="A1:J1"/>
    <mergeCell ref="A2:J2"/>
    <mergeCell ref="A3:J3"/>
    <mergeCell ref="A4:C4"/>
    <mergeCell ref="D4:F4"/>
    <mergeCell ref="G4:J4"/>
    <mergeCell ref="A20:E20"/>
    <mergeCell ref="A5:J5"/>
    <mergeCell ref="A6:J6"/>
    <mergeCell ref="A7:J7"/>
    <mergeCell ref="A8:G8"/>
    <mergeCell ref="H8:J8"/>
    <mergeCell ref="A9:B9"/>
    <mergeCell ref="C9:D9"/>
    <mergeCell ref="E9:G9"/>
    <mergeCell ref="H9:J9"/>
    <mergeCell ref="A10:J10"/>
    <mergeCell ref="A14:I14"/>
    <mergeCell ref="A15:J15"/>
    <mergeCell ref="A18:I18"/>
    <mergeCell ref="A19:J19"/>
    <mergeCell ref="A21:C21"/>
    <mergeCell ref="A22:C22"/>
    <mergeCell ref="D22:D28"/>
    <mergeCell ref="A23:C23"/>
    <mergeCell ref="A24:C24"/>
    <mergeCell ref="A25:C25"/>
    <mergeCell ref="A26:C26"/>
    <mergeCell ref="A27:C27"/>
    <mergeCell ref="A28:C28"/>
    <mergeCell ref="A29:C29"/>
    <mergeCell ref="D29:D30"/>
    <mergeCell ref="A30:C30"/>
    <mergeCell ref="E36:H36"/>
    <mergeCell ref="E37:H37"/>
  </mergeCells>
  <pageMargins left="0.511811024" right="0.511811024" top="0.78740157499999996" bottom="0.78740157499999996" header="0.31496062000000002" footer="0.31496062000000002"/>
  <pageSetup paperSize="9" scale="68"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32"/>
  <sheetViews>
    <sheetView view="pageBreakPreview" zoomScale="60" zoomScaleNormal="100" workbookViewId="0">
      <selection activeCell="C30" sqref="C30:F32"/>
    </sheetView>
  </sheetViews>
  <sheetFormatPr defaultRowHeight="12.75" x14ac:dyDescent="0.2"/>
  <cols>
    <col min="1" max="1" width="45.85546875" style="59" bestFit="1" customWidth="1"/>
    <col min="2" max="2" width="9.140625" style="59"/>
    <col min="3" max="3" width="11.28515625" style="59" customWidth="1"/>
    <col min="4" max="4" width="11" style="59" bestFit="1" customWidth="1"/>
    <col min="5" max="5" width="10" style="59" bestFit="1" customWidth="1"/>
    <col min="6" max="6" width="12.85546875" style="80" customWidth="1"/>
    <col min="7" max="7" width="11.140625" style="59" customWidth="1"/>
    <col min="8" max="8" width="10.5703125" style="59" customWidth="1"/>
    <col min="9" max="256" width="9.140625" style="59"/>
    <col min="257" max="257" width="45.85546875" style="59" bestFit="1" customWidth="1"/>
    <col min="258" max="258" width="9.140625" style="59"/>
    <col min="259" max="259" width="11.28515625" style="59" customWidth="1"/>
    <col min="260" max="260" width="10.42578125" style="59" bestFit="1" customWidth="1"/>
    <col min="261" max="261" width="10" style="59" bestFit="1" customWidth="1"/>
    <col min="262" max="262" width="12.85546875" style="59" customWidth="1"/>
    <col min="263" max="263" width="11.140625" style="59" customWidth="1"/>
    <col min="264" max="264" width="10.5703125" style="59" customWidth="1"/>
    <col min="265" max="512" width="9.140625" style="59"/>
    <col min="513" max="513" width="45.85546875" style="59" bestFit="1" customWidth="1"/>
    <col min="514" max="514" width="9.140625" style="59"/>
    <col min="515" max="515" width="11.28515625" style="59" customWidth="1"/>
    <col min="516" max="516" width="10.42578125" style="59" bestFit="1" customWidth="1"/>
    <col min="517" max="517" width="10" style="59" bestFit="1" customWidth="1"/>
    <col min="518" max="518" width="12.85546875" style="59" customWidth="1"/>
    <col min="519" max="519" width="11.140625" style="59" customWidth="1"/>
    <col min="520" max="520" width="10.5703125" style="59" customWidth="1"/>
    <col min="521" max="768" width="9.140625" style="59"/>
    <col min="769" max="769" width="45.85546875" style="59" bestFit="1" customWidth="1"/>
    <col min="770" max="770" width="9.140625" style="59"/>
    <col min="771" max="771" width="11.28515625" style="59" customWidth="1"/>
    <col min="772" max="772" width="10.42578125" style="59" bestFit="1" customWidth="1"/>
    <col min="773" max="773" width="10" style="59" bestFit="1" customWidth="1"/>
    <col min="774" max="774" width="12.85546875" style="59" customWidth="1"/>
    <col min="775" max="775" width="11.140625" style="59" customWidth="1"/>
    <col min="776" max="776" width="10.5703125" style="59" customWidth="1"/>
    <col min="777" max="1024" width="9.140625" style="59"/>
    <col min="1025" max="1025" width="45.85546875" style="59" bestFit="1" customWidth="1"/>
    <col min="1026" max="1026" width="9.140625" style="59"/>
    <col min="1027" max="1027" width="11.28515625" style="59" customWidth="1"/>
    <col min="1028" max="1028" width="10.42578125" style="59" bestFit="1" customWidth="1"/>
    <col min="1029" max="1029" width="10" style="59" bestFit="1" customWidth="1"/>
    <col min="1030" max="1030" width="12.85546875" style="59" customWidth="1"/>
    <col min="1031" max="1031" width="11.140625" style="59" customWidth="1"/>
    <col min="1032" max="1032" width="10.5703125" style="59" customWidth="1"/>
    <col min="1033" max="1280" width="9.140625" style="59"/>
    <col min="1281" max="1281" width="45.85546875" style="59" bestFit="1" customWidth="1"/>
    <col min="1282" max="1282" width="9.140625" style="59"/>
    <col min="1283" max="1283" width="11.28515625" style="59" customWidth="1"/>
    <col min="1284" max="1284" width="10.42578125" style="59" bestFit="1" customWidth="1"/>
    <col min="1285" max="1285" width="10" style="59" bestFit="1" customWidth="1"/>
    <col min="1286" max="1286" width="12.85546875" style="59" customWidth="1"/>
    <col min="1287" max="1287" width="11.140625" style="59" customWidth="1"/>
    <col min="1288" max="1288" width="10.5703125" style="59" customWidth="1"/>
    <col min="1289" max="1536" width="9.140625" style="59"/>
    <col min="1537" max="1537" width="45.85546875" style="59" bestFit="1" customWidth="1"/>
    <col min="1538" max="1538" width="9.140625" style="59"/>
    <col min="1539" max="1539" width="11.28515625" style="59" customWidth="1"/>
    <col min="1540" max="1540" width="10.42578125" style="59" bestFit="1" customWidth="1"/>
    <col min="1541" max="1541" width="10" style="59" bestFit="1" customWidth="1"/>
    <col min="1542" max="1542" width="12.85546875" style="59" customWidth="1"/>
    <col min="1543" max="1543" width="11.140625" style="59" customWidth="1"/>
    <col min="1544" max="1544" width="10.5703125" style="59" customWidth="1"/>
    <col min="1545" max="1792" width="9.140625" style="59"/>
    <col min="1793" max="1793" width="45.85546875" style="59" bestFit="1" customWidth="1"/>
    <col min="1794" max="1794" width="9.140625" style="59"/>
    <col min="1795" max="1795" width="11.28515625" style="59" customWidth="1"/>
    <col min="1796" max="1796" width="10.42578125" style="59" bestFit="1" customWidth="1"/>
    <col min="1797" max="1797" width="10" style="59" bestFit="1" customWidth="1"/>
    <col min="1798" max="1798" width="12.85546875" style="59" customWidth="1"/>
    <col min="1799" max="1799" width="11.140625" style="59" customWidth="1"/>
    <col min="1800" max="1800" width="10.5703125" style="59" customWidth="1"/>
    <col min="1801" max="2048" width="9.140625" style="59"/>
    <col min="2049" max="2049" width="45.85546875" style="59" bestFit="1" customWidth="1"/>
    <col min="2050" max="2050" width="9.140625" style="59"/>
    <col min="2051" max="2051" width="11.28515625" style="59" customWidth="1"/>
    <col min="2052" max="2052" width="10.42578125" style="59" bestFit="1" customWidth="1"/>
    <col min="2053" max="2053" width="10" style="59" bestFit="1" customWidth="1"/>
    <col min="2054" max="2054" width="12.85546875" style="59" customWidth="1"/>
    <col min="2055" max="2055" width="11.140625" style="59" customWidth="1"/>
    <col min="2056" max="2056" width="10.5703125" style="59" customWidth="1"/>
    <col min="2057" max="2304" width="9.140625" style="59"/>
    <col min="2305" max="2305" width="45.85546875" style="59" bestFit="1" customWidth="1"/>
    <col min="2306" max="2306" width="9.140625" style="59"/>
    <col min="2307" max="2307" width="11.28515625" style="59" customWidth="1"/>
    <col min="2308" max="2308" width="10.42578125" style="59" bestFit="1" customWidth="1"/>
    <col min="2309" max="2309" width="10" style="59" bestFit="1" customWidth="1"/>
    <col min="2310" max="2310" width="12.85546875" style="59" customWidth="1"/>
    <col min="2311" max="2311" width="11.140625" style="59" customWidth="1"/>
    <col min="2312" max="2312" width="10.5703125" style="59" customWidth="1"/>
    <col min="2313" max="2560" width="9.140625" style="59"/>
    <col min="2561" max="2561" width="45.85546875" style="59" bestFit="1" customWidth="1"/>
    <col min="2562" max="2562" width="9.140625" style="59"/>
    <col min="2563" max="2563" width="11.28515625" style="59" customWidth="1"/>
    <col min="2564" max="2564" width="10.42578125" style="59" bestFit="1" customWidth="1"/>
    <col min="2565" max="2565" width="10" style="59" bestFit="1" customWidth="1"/>
    <col min="2566" max="2566" width="12.85546875" style="59" customWidth="1"/>
    <col min="2567" max="2567" width="11.140625" style="59" customWidth="1"/>
    <col min="2568" max="2568" width="10.5703125" style="59" customWidth="1"/>
    <col min="2569" max="2816" width="9.140625" style="59"/>
    <col min="2817" max="2817" width="45.85546875" style="59" bestFit="1" customWidth="1"/>
    <col min="2818" max="2818" width="9.140625" style="59"/>
    <col min="2819" max="2819" width="11.28515625" style="59" customWidth="1"/>
    <col min="2820" max="2820" width="10.42578125" style="59" bestFit="1" customWidth="1"/>
    <col min="2821" max="2821" width="10" style="59" bestFit="1" customWidth="1"/>
    <col min="2822" max="2822" width="12.85546875" style="59" customWidth="1"/>
    <col min="2823" max="2823" width="11.140625" style="59" customWidth="1"/>
    <col min="2824" max="2824" width="10.5703125" style="59" customWidth="1"/>
    <col min="2825" max="3072" width="9.140625" style="59"/>
    <col min="3073" max="3073" width="45.85546875" style="59" bestFit="1" customWidth="1"/>
    <col min="3074" max="3074" width="9.140625" style="59"/>
    <col min="3075" max="3075" width="11.28515625" style="59" customWidth="1"/>
    <col min="3076" max="3076" width="10.42578125" style="59" bestFit="1" customWidth="1"/>
    <col min="3077" max="3077" width="10" style="59" bestFit="1" customWidth="1"/>
    <col min="3078" max="3078" width="12.85546875" style="59" customWidth="1"/>
    <col min="3079" max="3079" width="11.140625" style="59" customWidth="1"/>
    <col min="3080" max="3080" width="10.5703125" style="59" customWidth="1"/>
    <col min="3081" max="3328" width="9.140625" style="59"/>
    <col min="3329" max="3329" width="45.85546875" style="59" bestFit="1" customWidth="1"/>
    <col min="3330" max="3330" width="9.140625" style="59"/>
    <col min="3331" max="3331" width="11.28515625" style="59" customWidth="1"/>
    <col min="3332" max="3332" width="10.42578125" style="59" bestFit="1" customWidth="1"/>
    <col min="3333" max="3333" width="10" style="59" bestFit="1" customWidth="1"/>
    <col min="3334" max="3334" width="12.85546875" style="59" customWidth="1"/>
    <col min="3335" max="3335" width="11.140625" style="59" customWidth="1"/>
    <col min="3336" max="3336" width="10.5703125" style="59" customWidth="1"/>
    <col min="3337" max="3584" width="9.140625" style="59"/>
    <col min="3585" max="3585" width="45.85546875" style="59" bestFit="1" customWidth="1"/>
    <col min="3586" max="3586" width="9.140625" style="59"/>
    <col min="3587" max="3587" width="11.28515625" style="59" customWidth="1"/>
    <col min="3588" max="3588" width="10.42578125" style="59" bestFit="1" customWidth="1"/>
    <col min="3589" max="3589" width="10" style="59" bestFit="1" customWidth="1"/>
    <col min="3590" max="3590" width="12.85546875" style="59" customWidth="1"/>
    <col min="3591" max="3591" width="11.140625" style="59" customWidth="1"/>
    <col min="3592" max="3592" width="10.5703125" style="59" customWidth="1"/>
    <col min="3593" max="3840" width="9.140625" style="59"/>
    <col min="3841" max="3841" width="45.85546875" style="59" bestFit="1" customWidth="1"/>
    <col min="3842" max="3842" width="9.140625" style="59"/>
    <col min="3843" max="3843" width="11.28515625" style="59" customWidth="1"/>
    <col min="3844" max="3844" width="10.42578125" style="59" bestFit="1" customWidth="1"/>
    <col min="3845" max="3845" width="10" style="59" bestFit="1" customWidth="1"/>
    <col min="3846" max="3846" width="12.85546875" style="59" customWidth="1"/>
    <col min="3847" max="3847" width="11.140625" style="59" customWidth="1"/>
    <col min="3848" max="3848" width="10.5703125" style="59" customWidth="1"/>
    <col min="3849" max="4096" width="9.140625" style="59"/>
    <col min="4097" max="4097" width="45.85546875" style="59" bestFit="1" customWidth="1"/>
    <col min="4098" max="4098" width="9.140625" style="59"/>
    <col min="4099" max="4099" width="11.28515625" style="59" customWidth="1"/>
    <col min="4100" max="4100" width="10.42578125" style="59" bestFit="1" customWidth="1"/>
    <col min="4101" max="4101" width="10" style="59" bestFit="1" customWidth="1"/>
    <col min="4102" max="4102" width="12.85546875" style="59" customWidth="1"/>
    <col min="4103" max="4103" width="11.140625" style="59" customWidth="1"/>
    <col min="4104" max="4104" width="10.5703125" style="59" customWidth="1"/>
    <col min="4105" max="4352" width="9.140625" style="59"/>
    <col min="4353" max="4353" width="45.85546875" style="59" bestFit="1" customWidth="1"/>
    <col min="4354" max="4354" width="9.140625" style="59"/>
    <col min="4355" max="4355" width="11.28515625" style="59" customWidth="1"/>
    <col min="4356" max="4356" width="10.42578125" style="59" bestFit="1" customWidth="1"/>
    <col min="4357" max="4357" width="10" style="59" bestFit="1" customWidth="1"/>
    <col min="4358" max="4358" width="12.85546875" style="59" customWidth="1"/>
    <col min="4359" max="4359" width="11.140625" style="59" customWidth="1"/>
    <col min="4360" max="4360" width="10.5703125" style="59" customWidth="1"/>
    <col min="4361" max="4608" width="9.140625" style="59"/>
    <col min="4609" max="4609" width="45.85546875" style="59" bestFit="1" customWidth="1"/>
    <col min="4610" max="4610" width="9.140625" style="59"/>
    <col min="4611" max="4611" width="11.28515625" style="59" customWidth="1"/>
    <col min="4612" max="4612" width="10.42578125" style="59" bestFit="1" customWidth="1"/>
    <col min="4613" max="4613" width="10" style="59" bestFit="1" customWidth="1"/>
    <col min="4614" max="4614" width="12.85546875" style="59" customWidth="1"/>
    <col min="4615" max="4615" width="11.140625" style="59" customWidth="1"/>
    <col min="4616" max="4616" width="10.5703125" style="59" customWidth="1"/>
    <col min="4617" max="4864" width="9.140625" style="59"/>
    <col min="4865" max="4865" width="45.85546875" style="59" bestFit="1" customWidth="1"/>
    <col min="4866" max="4866" width="9.140625" style="59"/>
    <col min="4867" max="4867" width="11.28515625" style="59" customWidth="1"/>
    <col min="4868" max="4868" width="10.42578125" style="59" bestFit="1" customWidth="1"/>
    <col min="4869" max="4869" width="10" style="59" bestFit="1" customWidth="1"/>
    <col min="4870" max="4870" width="12.85546875" style="59" customWidth="1"/>
    <col min="4871" max="4871" width="11.140625" style="59" customWidth="1"/>
    <col min="4872" max="4872" width="10.5703125" style="59" customWidth="1"/>
    <col min="4873" max="5120" width="9.140625" style="59"/>
    <col min="5121" max="5121" width="45.85546875" style="59" bestFit="1" customWidth="1"/>
    <col min="5122" max="5122" width="9.140625" style="59"/>
    <col min="5123" max="5123" width="11.28515625" style="59" customWidth="1"/>
    <col min="5124" max="5124" width="10.42578125" style="59" bestFit="1" customWidth="1"/>
    <col min="5125" max="5125" width="10" style="59" bestFit="1" customWidth="1"/>
    <col min="5126" max="5126" width="12.85546875" style="59" customWidth="1"/>
    <col min="5127" max="5127" width="11.140625" style="59" customWidth="1"/>
    <col min="5128" max="5128" width="10.5703125" style="59" customWidth="1"/>
    <col min="5129" max="5376" width="9.140625" style="59"/>
    <col min="5377" max="5377" width="45.85546875" style="59" bestFit="1" customWidth="1"/>
    <col min="5378" max="5378" width="9.140625" style="59"/>
    <col min="5379" max="5379" width="11.28515625" style="59" customWidth="1"/>
    <col min="5380" max="5380" width="10.42578125" style="59" bestFit="1" customWidth="1"/>
    <col min="5381" max="5381" width="10" style="59" bestFit="1" customWidth="1"/>
    <col min="5382" max="5382" width="12.85546875" style="59" customWidth="1"/>
    <col min="5383" max="5383" width="11.140625" style="59" customWidth="1"/>
    <col min="5384" max="5384" width="10.5703125" style="59" customWidth="1"/>
    <col min="5385" max="5632" width="9.140625" style="59"/>
    <col min="5633" max="5633" width="45.85546875" style="59" bestFit="1" customWidth="1"/>
    <col min="5634" max="5634" width="9.140625" style="59"/>
    <col min="5635" max="5635" width="11.28515625" style="59" customWidth="1"/>
    <col min="5636" max="5636" width="10.42578125" style="59" bestFit="1" customWidth="1"/>
    <col min="5637" max="5637" width="10" style="59" bestFit="1" customWidth="1"/>
    <col min="5638" max="5638" width="12.85546875" style="59" customWidth="1"/>
    <col min="5639" max="5639" width="11.140625" style="59" customWidth="1"/>
    <col min="5640" max="5640" width="10.5703125" style="59" customWidth="1"/>
    <col min="5641" max="5888" width="9.140625" style="59"/>
    <col min="5889" max="5889" width="45.85546875" style="59" bestFit="1" customWidth="1"/>
    <col min="5890" max="5890" width="9.140625" style="59"/>
    <col min="5891" max="5891" width="11.28515625" style="59" customWidth="1"/>
    <col min="5892" max="5892" width="10.42578125" style="59" bestFit="1" customWidth="1"/>
    <col min="5893" max="5893" width="10" style="59" bestFit="1" customWidth="1"/>
    <col min="5894" max="5894" width="12.85546875" style="59" customWidth="1"/>
    <col min="5895" max="5895" width="11.140625" style="59" customWidth="1"/>
    <col min="5896" max="5896" width="10.5703125" style="59" customWidth="1"/>
    <col min="5897" max="6144" width="9.140625" style="59"/>
    <col min="6145" max="6145" width="45.85546875" style="59" bestFit="1" customWidth="1"/>
    <col min="6146" max="6146" width="9.140625" style="59"/>
    <col min="6147" max="6147" width="11.28515625" style="59" customWidth="1"/>
    <col min="6148" max="6148" width="10.42578125" style="59" bestFit="1" customWidth="1"/>
    <col min="6149" max="6149" width="10" style="59" bestFit="1" customWidth="1"/>
    <col min="6150" max="6150" width="12.85546875" style="59" customWidth="1"/>
    <col min="6151" max="6151" width="11.140625" style="59" customWidth="1"/>
    <col min="6152" max="6152" width="10.5703125" style="59" customWidth="1"/>
    <col min="6153" max="6400" width="9.140625" style="59"/>
    <col min="6401" max="6401" width="45.85546875" style="59" bestFit="1" customWidth="1"/>
    <col min="6402" max="6402" width="9.140625" style="59"/>
    <col min="6403" max="6403" width="11.28515625" style="59" customWidth="1"/>
    <col min="6404" max="6404" width="10.42578125" style="59" bestFit="1" customWidth="1"/>
    <col min="6405" max="6405" width="10" style="59" bestFit="1" customWidth="1"/>
    <col min="6406" max="6406" width="12.85546875" style="59" customWidth="1"/>
    <col min="6407" max="6407" width="11.140625" style="59" customWidth="1"/>
    <col min="6408" max="6408" width="10.5703125" style="59" customWidth="1"/>
    <col min="6409" max="6656" width="9.140625" style="59"/>
    <col min="6657" max="6657" width="45.85546875" style="59" bestFit="1" customWidth="1"/>
    <col min="6658" max="6658" width="9.140625" style="59"/>
    <col min="6659" max="6659" width="11.28515625" style="59" customWidth="1"/>
    <col min="6660" max="6660" width="10.42578125" style="59" bestFit="1" customWidth="1"/>
    <col min="6661" max="6661" width="10" style="59" bestFit="1" customWidth="1"/>
    <col min="6662" max="6662" width="12.85546875" style="59" customWidth="1"/>
    <col min="6663" max="6663" width="11.140625" style="59" customWidth="1"/>
    <col min="6664" max="6664" width="10.5703125" style="59" customWidth="1"/>
    <col min="6665" max="6912" width="9.140625" style="59"/>
    <col min="6913" max="6913" width="45.85546875" style="59" bestFit="1" customWidth="1"/>
    <col min="6914" max="6914" width="9.140625" style="59"/>
    <col min="6915" max="6915" width="11.28515625" style="59" customWidth="1"/>
    <col min="6916" max="6916" width="10.42578125" style="59" bestFit="1" customWidth="1"/>
    <col min="6917" max="6917" width="10" style="59" bestFit="1" customWidth="1"/>
    <col min="6918" max="6918" width="12.85546875" style="59" customWidth="1"/>
    <col min="6919" max="6919" width="11.140625" style="59" customWidth="1"/>
    <col min="6920" max="6920" width="10.5703125" style="59" customWidth="1"/>
    <col min="6921" max="7168" width="9.140625" style="59"/>
    <col min="7169" max="7169" width="45.85546875" style="59" bestFit="1" customWidth="1"/>
    <col min="7170" max="7170" width="9.140625" style="59"/>
    <col min="7171" max="7171" width="11.28515625" style="59" customWidth="1"/>
    <col min="7172" max="7172" width="10.42578125" style="59" bestFit="1" customWidth="1"/>
    <col min="7173" max="7173" width="10" style="59" bestFit="1" customWidth="1"/>
    <col min="7174" max="7174" width="12.85546875" style="59" customWidth="1"/>
    <col min="7175" max="7175" width="11.140625" style="59" customWidth="1"/>
    <col min="7176" max="7176" width="10.5703125" style="59" customWidth="1"/>
    <col min="7177" max="7424" width="9.140625" style="59"/>
    <col min="7425" max="7425" width="45.85546875" style="59" bestFit="1" customWidth="1"/>
    <col min="7426" max="7426" width="9.140625" style="59"/>
    <col min="7427" max="7427" width="11.28515625" style="59" customWidth="1"/>
    <col min="7428" max="7428" width="10.42578125" style="59" bestFit="1" customWidth="1"/>
    <col min="7429" max="7429" width="10" style="59" bestFit="1" customWidth="1"/>
    <col min="7430" max="7430" width="12.85546875" style="59" customWidth="1"/>
    <col min="7431" max="7431" width="11.140625" style="59" customWidth="1"/>
    <col min="7432" max="7432" width="10.5703125" style="59" customWidth="1"/>
    <col min="7433" max="7680" width="9.140625" style="59"/>
    <col min="7681" max="7681" width="45.85546875" style="59" bestFit="1" customWidth="1"/>
    <col min="7682" max="7682" width="9.140625" style="59"/>
    <col min="7683" max="7683" width="11.28515625" style="59" customWidth="1"/>
    <col min="7684" max="7684" width="10.42578125" style="59" bestFit="1" customWidth="1"/>
    <col min="7685" max="7685" width="10" style="59" bestFit="1" customWidth="1"/>
    <col min="7686" max="7686" width="12.85546875" style="59" customWidth="1"/>
    <col min="7687" max="7687" width="11.140625" style="59" customWidth="1"/>
    <col min="7688" max="7688" width="10.5703125" style="59" customWidth="1"/>
    <col min="7689" max="7936" width="9.140625" style="59"/>
    <col min="7937" max="7937" width="45.85546875" style="59" bestFit="1" customWidth="1"/>
    <col min="7938" max="7938" width="9.140625" style="59"/>
    <col min="7939" max="7939" width="11.28515625" style="59" customWidth="1"/>
    <col min="7940" max="7940" width="10.42578125" style="59" bestFit="1" customWidth="1"/>
    <col min="7941" max="7941" width="10" style="59" bestFit="1" customWidth="1"/>
    <col min="7942" max="7942" width="12.85546875" style="59" customWidth="1"/>
    <col min="7943" max="7943" width="11.140625" style="59" customWidth="1"/>
    <col min="7944" max="7944" width="10.5703125" style="59" customWidth="1"/>
    <col min="7945" max="8192" width="9.140625" style="59"/>
    <col min="8193" max="8193" width="45.85546875" style="59" bestFit="1" customWidth="1"/>
    <col min="8194" max="8194" width="9.140625" style="59"/>
    <col min="8195" max="8195" width="11.28515625" style="59" customWidth="1"/>
    <col min="8196" max="8196" width="10.42578125" style="59" bestFit="1" customWidth="1"/>
    <col min="8197" max="8197" width="10" style="59" bestFit="1" customWidth="1"/>
    <col min="8198" max="8198" width="12.85546875" style="59" customWidth="1"/>
    <col min="8199" max="8199" width="11.140625" style="59" customWidth="1"/>
    <col min="8200" max="8200" width="10.5703125" style="59" customWidth="1"/>
    <col min="8201" max="8448" width="9.140625" style="59"/>
    <col min="8449" max="8449" width="45.85546875" style="59" bestFit="1" customWidth="1"/>
    <col min="8450" max="8450" width="9.140625" style="59"/>
    <col min="8451" max="8451" width="11.28515625" style="59" customWidth="1"/>
    <col min="8452" max="8452" width="10.42578125" style="59" bestFit="1" customWidth="1"/>
    <col min="8453" max="8453" width="10" style="59" bestFit="1" customWidth="1"/>
    <col min="8454" max="8454" width="12.85546875" style="59" customWidth="1"/>
    <col min="8455" max="8455" width="11.140625" style="59" customWidth="1"/>
    <col min="8456" max="8456" width="10.5703125" style="59" customWidth="1"/>
    <col min="8457" max="8704" width="9.140625" style="59"/>
    <col min="8705" max="8705" width="45.85546875" style="59" bestFit="1" customWidth="1"/>
    <col min="8706" max="8706" width="9.140625" style="59"/>
    <col min="8707" max="8707" width="11.28515625" style="59" customWidth="1"/>
    <col min="8708" max="8708" width="10.42578125" style="59" bestFit="1" customWidth="1"/>
    <col min="8709" max="8709" width="10" style="59" bestFit="1" customWidth="1"/>
    <col min="8710" max="8710" width="12.85546875" style="59" customWidth="1"/>
    <col min="8711" max="8711" width="11.140625" style="59" customWidth="1"/>
    <col min="8712" max="8712" width="10.5703125" style="59" customWidth="1"/>
    <col min="8713" max="8960" width="9.140625" style="59"/>
    <col min="8961" max="8961" width="45.85546875" style="59" bestFit="1" customWidth="1"/>
    <col min="8962" max="8962" width="9.140625" style="59"/>
    <col min="8963" max="8963" width="11.28515625" style="59" customWidth="1"/>
    <col min="8964" max="8964" width="10.42578125" style="59" bestFit="1" customWidth="1"/>
    <col min="8965" max="8965" width="10" style="59" bestFit="1" customWidth="1"/>
    <col min="8966" max="8966" width="12.85546875" style="59" customWidth="1"/>
    <col min="8967" max="8967" width="11.140625" style="59" customWidth="1"/>
    <col min="8968" max="8968" width="10.5703125" style="59" customWidth="1"/>
    <col min="8969" max="9216" width="9.140625" style="59"/>
    <col min="9217" max="9217" width="45.85546875" style="59" bestFit="1" customWidth="1"/>
    <col min="9218" max="9218" width="9.140625" style="59"/>
    <col min="9219" max="9219" width="11.28515625" style="59" customWidth="1"/>
    <col min="9220" max="9220" width="10.42578125" style="59" bestFit="1" customWidth="1"/>
    <col min="9221" max="9221" width="10" style="59" bestFit="1" customWidth="1"/>
    <col min="9222" max="9222" width="12.85546875" style="59" customWidth="1"/>
    <col min="9223" max="9223" width="11.140625" style="59" customWidth="1"/>
    <col min="9224" max="9224" width="10.5703125" style="59" customWidth="1"/>
    <col min="9225" max="9472" width="9.140625" style="59"/>
    <col min="9473" max="9473" width="45.85546875" style="59" bestFit="1" customWidth="1"/>
    <col min="9474" max="9474" width="9.140625" style="59"/>
    <col min="9475" max="9475" width="11.28515625" style="59" customWidth="1"/>
    <col min="9476" max="9476" width="10.42578125" style="59" bestFit="1" customWidth="1"/>
    <col min="9477" max="9477" width="10" style="59" bestFit="1" customWidth="1"/>
    <col min="9478" max="9478" width="12.85546875" style="59" customWidth="1"/>
    <col min="9479" max="9479" width="11.140625" style="59" customWidth="1"/>
    <col min="9480" max="9480" width="10.5703125" style="59" customWidth="1"/>
    <col min="9481" max="9728" width="9.140625" style="59"/>
    <col min="9729" max="9729" width="45.85546875" style="59" bestFit="1" customWidth="1"/>
    <col min="9730" max="9730" width="9.140625" style="59"/>
    <col min="9731" max="9731" width="11.28515625" style="59" customWidth="1"/>
    <col min="9732" max="9732" width="10.42578125" style="59" bestFit="1" customWidth="1"/>
    <col min="9733" max="9733" width="10" style="59" bestFit="1" customWidth="1"/>
    <col min="9734" max="9734" width="12.85546875" style="59" customWidth="1"/>
    <col min="9735" max="9735" width="11.140625" style="59" customWidth="1"/>
    <col min="9736" max="9736" width="10.5703125" style="59" customWidth="1"/>
    <col min="9737" max="9984" width="9.140625" style="59"/>
    <col min="9985" max="9985" width="45.85546875" style="59" bestFit="1" customWidth="1"/>
    <col min="9986" max="9986" width="9.140625" style="59"/>
    <col min="9987" max="9987" width="11.28515625" style="59" customWidth="1"/>
    <col min="9988" max="9988" width="10.42578125" style="59" bestFit="1" customWidth="1"/>
    <col min="9989" max="9989" width="10" style="59" bestFit="1" customWidth="1"/>
    <col min="9990" max="9990" width="12.85546875" style="59" customWidth="1"/>
    <col min="9991" max="9991" width="11.140625" style="59" customWidth="1"/>
    <col min="9992" max="9992" width="10.5703125" style="59" customWidth="1"/>
    <col min="9993" max="10240" width="9.140625" style="59"/>
    <col min="10241" max="10241" width="45.85546875" style="59" bestFit="1" customWidth="1"/>
    <col min="10242" max="10242" width="9.140625" style="59"/>
    <col min="10243" max="10243" width="11.28515625" style="59" customWidth="1"/>
    <col min="10244" max="10244" width="10.42578125" style="59" bestFit="1" customWidth="1"/>
    <col min="10245" max="10245" width="10" style="59" bestFit="1" customWidth="1"/>
    <col min="10246" max="10246" width="12.85546875" style="59" customWidth="1"/>
    <col min="10247" max="10247" width="11.140625" style="59" customWidth="1"/>
    <col min="10248" max="10248" width="10.5703125" style="59" customWidth="1"/>
    <col min="10249" max="10496" width="9.140625" style="59"/>
    <col min="10497" max="10497" width="45.85546875" style="59" bestFit="1" customWidth="1"/>
    <col min="10498" max="10498" width="9.140625" style="59"/>
    <col min="10499" max="10499" width="11.28515625" style="59" customWidth="1"/>
    <col min="10500" max="10500" width="10.42578125" style="59" bestFit="1" customWidth="1"/>
    <col min="10501" max="10501" width="10" style="59" bestFit="1" customWidth="1"/>
    <col min="10502" max="10502" width="12.85546875" style="59" customWidth="1"/>
    <col min="10503" max="10503" width="11.140625" style="59" customWidth="1"/>
    <col min="10504" max="10504" width="10.5703125" style="59" customWidth="1"/>
    <col min="10505" max="10752" width="9.140625" style="59"/>
    <col min="10753" max="10753" width="45.85546875" style="59" bestFit="1" customWidth="1"/>
    <col min="10754" max="10754" width="9.140625" style="59"/>
    <col min="10755" max="10755" width="11.28515625" style="59" customWidth="1"/>
    <col min="10756" max="10756" width="10.42578125" style="59" bestFit="1" customWidth="1"/>
    <col min="10757" max="10757" width="10" style="59" bestFit="1" customWidth="1"/>
    <col min="10758" max="10758" width="12.85546875" style="59" customWidth="1"/>
    <col min="10759" max="10759" width="11.140625" style="59" customWidth="1"/>
    <col min="10760" max="10760" width="10.5703125" style="59" customWidth="1"/>
    <col min="10761" max="11008" width="9.140625" style="59"/>
    <col min="11009" max="11009" width="45.85546875" style="59" bestFit="1" customWidth="1"/>
    <col min="11010" max="11010" width="9.140625" style="59"/>
    <col min="11011" max="11011" width="11.28515625" style="59" customWidth="1"/>
    <col min="11012" max="11012" width="10.42578125" style="59" bestFit="1" customWidth="1"/>
    <col min="11013" max="11013" width="10" style="59" bestFit="1" customWidth="1"/>
    <col min="11014" max="11014" width="12.85546875" style="59" customWidth="1"/>
    <col min="11015" max="11015" width="11.140625" style="59" customWidth="1"/>
    <col min="11016" max="11016" width="10.5703125" style="59" customWidth="1"/>
    <col min="11017" max="11264" width="9.140625" style="59"/>
    <col min="11265" max="11265" width="45.85546875" style="59" bestFit="1" customWidth="1"/>
    <col min="11266" max="11266" width="9.140625" style="59"/>
    <col min="11267" max="11267" width="11.28515625" style="59" customWidth="1"/>
    <col min="11268" max="11268" width="10.42578125" style="59" bestFit="1" customWidth="1"/>
    <col min="11269" max="11269" width="10" style="59" bestFit="1" customWidth="1"/>
    <col min="11270" max="11270" width="12.85546875" style="59" customWidth="1"/>
    <col min="11271" max="11271" width="11.140625" style="59" customWidth="1"/>
    <col min="11272" max="11272" width="10.5703125" style="59" customWidth="1"/>
    <col min="11273" max="11520" width="9.140625" style="59"/>
    <col min="11521" max="11521" width="45.85546875" style="59" bestFit="1" customWidth="1"/>
    <col min="11522" max="11522" width="9.140625" style="59"/>
    <col min="11523" max="11523" width="11.28515625" style="59" customWidth="1"/>
    <col min="11524" max="11524" width="10.42578125" style="59" bestFit="1" customWidth="1"/>
    <col min="11525" max="11525" width="10" style="59" bestFit="1" customWidth="1"/>
    <col min="11526" max="11526" width="12.85546875" style="59" customWidth="1"/>
    <col min="11527" max="11527" width="11.140625" style="59" customWidth="1"/>
    <col min="11528" max="11528" width="10.5703125" style="59" customWidth="1"/>
    <col min="11529" max="11776" width="9.140625" style="59"/>
    <col min="11777" max="11777" width="45.85546875" style="59" bestFit="1" customWidth="1"/>
    <col min="11778" max="11778" width="9.140625" style="59"/>
    <col min="11779" max="11779" width="11.28515625" style="59" customWidth="1"/>
    <col min="11780" max="11780" width="10.42578125" style="59" bestFit="1" customWidth="1"/>
    <col min="11781" max="11781" width="10" style="59" bestFit="1" customWidth="1"/>
    <col min="11782" max="11782" width="12.85546875" style="59" customWidth="1"/>
    <col min="11783" max="11783" width="11.140625" style="59" customWidth="1"/>
    <col min="11784" max="11784" width="10.5703125" style="59" customWidth="1"/>
    <col min="11785" max="12032" width="9.140625" style="59"/>
    <col min="12033" max="12033" width="45.85546875" style="59" bestFit="1" customWidth="1"/>
    <col min="12034" max="12034" width="9.140625" style="59"/>
    <col min="12035" max="12035" width="11.28515625" style="59" customWidth="1"/>
    <col min="12036" max="12036" width="10.42578125" style="59" bestFit="1" customWidth="1"/>
    <col min="12037" max="12037" width="10" style="59" bestFit="1" customWidth="1"/>
    <col min="12038" max="12038" width="12.85546875" style="59" customWidth="1"/>
    <col min="12039" max="12039" width="11.140625" style="59" customWidth="1"/>
    <col min="12040" max="12040" width="10.5703125" style="59" customWidth="1"/>
    <col min="12041" max="12288" width="9.140625" style="59"/>
    <col min="12289" max="12289" width="45.85546875" style="59" bestFit="1" customWidth="1"/>
    <col min="12290" max="12290" width="9.140625" style="59"/>
    <col min="12291" max="12291" width="11.28515625" style="59" customWidth="1"/>
    <col min="12292" max="12292" width="10.42578125" style="59" bestFit="1" customWidth="1"/>
    <col min="12293" max="12293" width="10" style="59" bestFit="1" customWidth="1"/>
    <col min="12294" max="12294" width="12.85546875" style="59" customWidth="1"/>
    <col min="12295" max="12295" width="11.140625" style="59" customWidth="1"/>
    <col min="12296" max="12296" width="10.5703125" style="59" customWidth="1"/>
    <col min="12297" max="12544" width="9.140625" style="59"/>
    <col min="12545" max="12545" width="45.85546875" style="59" bestFit="1" customWidth="1"/>
    <col min="12546" max="12546" width="9.140625" style="59"/>
    <col min="12547" max="12547" width="11.28515625" style="59" customWidth="1"/>
    <col min="12548" max="12548" width="10.42578125" style="59" bestFit="1" customWidth="1"/>
    <col min="12549" max="12549" width="10" style="59" bestFit="1" customWidth="1"/>
    <col min="12550" max="12550" width="12.85546875" style="59" customWidth="1"/>
    <col min="12551" max="12551" width="11.140625" style="59" customWidth="1"/>
    <col min="12552" max="12552" width="10.5703125" style="59" customWidth="1"/>
    <col min="12553" max="12800" width="9.140625" style="59"/>
    <col min="12801" max="12801" width="45.85546875" style="59" bestFit="1" customWidth="1"/>
    <col min="12802" max="12802" width="9.140625" style="59"/>
    <col min="12803" max="12803" width="11.28515625" style="59" customWidth="1"/>
    <col min="12804" max="12804" width="10.42578125" style="59" bestFit="1" customWidth="1"/>
    <col min="12805" max="12805" width="10" style="59" bestFit="1" customWidth="1"/>
    <col min="12806" max="12806" width="12.85546875" style="59" customWidth="1"/>
    <col min="12807" max="12807" width="11.140625" style="59" customWidth="1"/>
    <col min="12808" max="12808" width="10.5703125" style="59" customWidth="1"/>
    <col min="12809" max="13056" width="9.140625" style="59"/>
    <col min="13057" max="13057" width="45.85546875" style="59" bestFit="1" customWidth="1"/>
    <col min="13058" max="13058" width="9.140625" style="59"/>
    <col min="13059" max="13059" width="11.28515625" style="59" customWidth="1"/>
    <col min="13060" max="13060" width="10.42578125" style="59" bestFit="1" customWidth="1"/>
    <col min="13061" max="13061" width="10" style="59" bestFit="1" customWidth="1"/>
    <col min="13062" max="13062" width="12.85546875" style="59" customWidth="1"/>
    <col min="13063" max="13063" width="11.140625" style="59" customWidth="1"/>
    <col min="13064" max="13064" width="10.5703125" style="59" customWidth="1"/>
    <col min="13065" max="13312" width="9.140625" style="59"/>
    <col min="13313" max="13313" width="45.85546875" style="59" bestFit="1" customWidth="1"/>
    <col min="13314" max="13314" width="9.140625" style="59"/>
    <col min="13315" max="13315" width="11.28515625" style="59" customWidth="1"/>
    <col min="13316" max="13316" width="10.42578125" style="59" bestFit="1" customWidth="1"/>
    <col min="13317" max="13317" width="10" style="59" bestFit="1" customWidth="1"/>
    <col min="13318" max="13318" width="12.85546875" style="59" customWidth="1"/>
    <col min="13319" max="13319" width="11.140625" style="59" customWidth="1"/>
    <col min="13320" max="13320" width="10.5703125" style="59" customWidth="1"/>
    <col min="13321" max="13568" width="9.140625" style="59"/>
    <col min="13569" max="13569" width="45.85546875" style="59" bestFit="1" customWidth="1"/>
    <col min="13570" max="13570" width="9.140625" style="59"/>
    <col min="13571" max="13571" width="11.28515625" style="59" customWidth="1"/>
    <col min="13572" max="13572" width="10.42578125" style="59" bestFit="1" customWidth="1"/>
    <col min="13573" max="13573" width="10" style="59" bestFit="1" customWidth="1"/>
    <col min="13574" max="13574" width="12.85546875" style="59" customWidth="1"/>
    <col min="13575" max="13575" width="11.140625" style="59" customWidth="1"/>
    <col min="13576" max="13576" width="10.5703125" style="59" customWidth="1"/>
    <col min="13577" max="13824" width="9.140625" style="59"/>
    <col min="13825" max="13825" width="45.85546875" style="59" bestFit="1" customWidth="1"/>
    <col min="13826" max="13826" width="9.140625" style="59"/>
    <col min="13827" max="13827" width="11.28515625" style="59" customWidth="1"/>
    <col min="13828" max="13828" width="10.42578125" style="59" bestFit="1" customWidth="1"/>
    <col min="13829" max="13829" width="10" style="59" bestFit="1" customWidth="1"/>
    <col min="13830" max="13830" width="12.85546875" style="59" customWidth="1"/>
    <col min="13831" max="13831" width="11.140625" style="59" customWidth="1"/>
    <col min="13832" max="13832" width="10.5703125" style="59" customWidth="1"/>
    <col min="13833" max="14080" width="9.140625" style="59"/>
    <col min="14081" max="14081" width="45.85546875" style="59" bestFit="1" customWidth="1"/>
    <col min="14082" max="14082" width="9.140625" style="59"/>
    <col min="14083" max="14083" width="11.28515625" style="59" customWidth="1"/>
    <col min="14084" max="14084" width="10.42578125" style="59" bestFit="1" customWidth="1"/>
    <col min="14085" max="14085" width="10" style="59" bestFit="1" customWidth="1"/>
    <col min="14086" max="14086" width="12.85546875" style="59" customWidth="1"/>
    <col min="14087" max="14087" width="11.140625" style="59" customWidth="1"/>
    <col min="14088" max="14088" width="10.5703125" style="59" customWidth="1"/>
    <col min="14089" max="14336" width="9.140625" style="59"/>
    <col min="14337" max="14337" width="45.85546875" style="59" bestFit="1" customWidth="1"/>
    <col min="14338" max="14338" width="9.140625" style="59"/>
    <col min="14339" max="14339" width="11.28515625" style="59" customWidth="1"/>
    <col min="14340" max="14340" width="10.42578125" style="59" bestFit="1" customWidth="1"/>
    <col min="14341" max="14341" width="10" style="59" bestFit="1" customWidth="1"/>
    <col min="14342" max="14342" width="12.85546875" style="59" customWidth="1"/>
    <col min="14343" max="14343" width="11.140625" style="59" customWidth="1"/>
    <col min="14344" max="14344" width="10.5703125" style="59" customWidth="1"/>
    <col min="14345" max="14592" width="9.140625" style="59"/>
    <col min="14593" max="14593" width="45.85546875" style="59" bestFit="1" customWidth="1"/>
    <col min="14594" max="14594" width="9.140625" style="59"/>
    <col min="14595" max="14595" width="11.28515625" style="59" customWidth="1"/>
    <col min="14596" max="14596" width="10.42578125" style="59" bestFit="1" customWidth="1"/>
    <col min="14597" max="14597" width="10" style="59" bestFit="1" customWidth="1"/>
    <col min="14598" max="14598" width="12.85546875" style="59" customWidth="1"/>
    <col min="14599" max="14599" width="11.140625" style="59" customWidth="1"/>
    <col min="14600" max="14600" width="10.5703125" style="59" customWidth="1"/>
    <col min="14601" max="14848" width="9.140625" style="59"/>
    <col min="14849" max="14849" width="45.85546875" style="59" bestFit="1" customWidth="1"/>
    <col min="14850" max="14850" width="9.140625" style="59"/>
    <col min="14851" max="14851" width="11.28515625" style="59" customWidth="1"/>
    <col min="14852" max="14852" width="10.42578125" style="59" bestFit="1" customWidth="1"/>
    <col min="14853" max="14853" width="10" style="59" bestFit="1" customWidth="1"/>
    <col min="14854" max="14854" width="12.85546875" style="59" customWidth="1"/>
    <col min="14855" max="14855" width="11.140625" style="59" customWidth="1"/>
    <col min="14856" max="14856" width="10.5703125" style="59" customWidth="1"/>
    <col min="14857" max="15104" width="9.140625" style="59"/>
    <col min="15105" max="15105" width="45.85546875" style="59" bestFit="1" customWidth="1"/>
    <col min="15106" max="15106" width="9.140625" style="59"/>
    <col min="15107" max="15107" width="11.28515625" style="59" customWidth="1"/>
    <col min="15108" max="15108" width="10.42578125" style="59" bestFit="1" customWidth="1"/>
    <col min="15109" max="15109" width="10" style="59" bestFit="1" customWidth="1"/>
    <col min="15110" max="15110" width="12.85546875" style="59" customWidth="1"/>
    <col min="15111" max="15111" width="11.140625" style="59" customWidth="1"/>
    <col min="15112" max="15112" width="10.5703125" style="59" customWidth="1"/>
    <col min="15113" max="15360" width="9.140625" style="59"/>
    <col min="15361" max="15361" width="45.85546875" style="59" bestFit="1" customWidth="1"/>
    <col min="15362" max="15362" width="9.140625" style="59"/>
    <col min="15363" max="15363" width="11.28515625" style="59" customWidth="1"/>
    <col min="15364" max="15364" width="10.42578125" style="59" bestFit="1" customWidth="1"/>
    <col min="15365" max="15365" width="10" style="59" bestFit="1" customWidth="1"/>
    <col min="15366" max="15366" width="12.85546875" style="59" customWidth="1"/>
    <col min="15367" max="15367" width="11.140625" style="59" customWidth="1"/>
    <col min="15368" max="15368" width="10.5703125" style="59" customWidth="1"/>
    <col min="15369" max="15616" width="9.140625" style="59"/>
    <col min="15617" max="15617" width="45.85546875" style="59" bestFit="1" customWidth="1"/>
    <col min="15618" max="15618" width="9.140625" style="59"/>
    <col min="15619" max="15619" width="11.28515625" style="59" customWidth="1"/>
    <col min="15620" max="15620" width="10.42578125" style="59" bestFit="1" customWidth="1"/>
    <col min="15621" max="15621" width="10" style="59" bestFit="1" customWidth="1"/>
    <col min="15622" max="15622" width="12.85546875" style="59" customWidth="1"/>
    <col min="15623" max="15623" width="11.140625" style="59" customWidth="1"/>
    <col min="15624" max="15624" width="10.5703125" style="59" customWidth="1"/>
    <col min="15625" max="15872" width="9.140625" style="59"/>
    <col min="15873" max="15873" width="45.85546875" style="59" bestFit="1" customWidth="1"/>
    <col min="15874" max="15874" width="9.140625" style="59"/>
    <col min="15875" max="15875" width="11.28515625" style="59" customWidth="1"/>
    <col min="15876" max="15876" width="10.42578125" style="59" bestFit="1" customWidth="1"/>
    <col min="15877" max="15877" width="10" style="59" bestFit="1" customWidth="1"/>
    <col min="15878" max="15878" width="12.85546875" style="59" customWidth="1"/>
    <col min="15879" max="15879" width="11.140625" style="59" customWidth="1"/>
    <col min="15880" max="15880" width="10.5703125" style="59" customWidth="1"/>
    <col min="15881" max="16128" width="9.140625" style="59"/>
    <col min="16129" max="16129" width="45.85546875" style="59" bestFit="1" customWidth="1"/>
    <col min="16130" max="16130" width="9.140625" style="59"/>
    <col min="16131" max="16131" width="11.28515625" style="59" customWidth="1"/>
    <col min="16132" max="16132" width="10.42578125" style="59" bestFit="1" customWidth="1"/>
    <col min="16133" max="16133" width="10" style="59" bestFit="1" customWidth="1"/>
    <col min="16134" max="16134" width="12.85546875" style="59" customWidth="1"/>
    <col min="16135" max="16135" width="11.140625" style="59" customWidth="1"/>
    <col min="16136" max="16136" width="10.5703125" style="59" customWidth="1"/>
    <col min="16137" max="16384" width="9.140625" style="59"/>
  </cols>
  <sheetData>
    <row r="1" spans="1:11" s="4" customFormat="1" ht="20.25" x14ac:dyDescent="0.25">
      <c r="A1" s="650" t="s">
        <v>189</v>
      </c>
      <c r="B1" s="651"/>
      <c r="C1" s="651"/>
      <c r="D1" s="651"/>
      <c r="E1" s="651"/>
      <c r="F1" s="651"/>
      <c r="G1" s="651"/>
      <c r="H1" s="652"/>
    </row>
    <row r="2" spans="1:11" s="4" customFormat="1" ht="15.75" thickBot="1" x14ac:dyDescent="0.3">
      <c r="A2" s="653" t="s">
        <v>194</v>
      </c>
      <c r="B2" s="654"/>
      <c r="C2" s="654"/>
      <c r="D2" s="654"/>
      <c r="E2" s="654"/>
      <c r="F2" s="654"/>
      <c r="G2" s="654"/>
      <c r="H2" s="655"/>
    </row>
    <row r="3" spans="1:11" s="4" customFormat="1" ht="15" x14ac:dyDescent="0.25">
      <c r="A3" s="5" t="s">
        <v>434</v>
      </c>
      <c r="B3" s="5"/>
      <c r="C3" s="5" t="s">
        <v>174</v>
      </c>
      <c r="D3" s="5" t="s">
        <v>175</v>
      </c>
      <c r="E3" s="5"/>
      <c r="F3" s="5"/>
      <c r="G3" s="8"/>
      <c r="H3" s="8"/>
    </row>
    <row r="4" spans="1:11" s="4" customFormat="1" ht="26.25" x14ac:dyDescent="0.25">
      <c r="A4" s="46" t="s">
        <v>657</v>
      </c>
      <c r="B4" s="5"/>
      <c r="C4" s="9" t="s">
        <v>426</v>
      </c>
      <c r="D4" s="10">
        <v>44981</v>
      </c>
      <c r="E4" s="5"/>
      <c r="F4" s="5"/>
      <c r="G4" s="8"/>
      <c r="H4" s="8"/>
    </row>
    <row r="5" spans="1:11" s="4" customFormat="1" ht="15" x14ac:dyDescent="0.25">
      <c r="A5" s="6" t="s">
        <v>436</v>
      </c>
      <c r="B5" s="8"/>
      <c r="C5" s="6"/>
      <c r="D5" s="11"/>
      <c r="E5" s="5"/>
      <c r="F5" s="5"/>
      <c r="G5" s="8"/>
      <c r="H5" s="8"/>
    </row>
    <row r="6" spans="1:11" ht="25.5" x14ac:dyDescent="0.2">
      <c r="A6" s="57" t="s">
        <v>176</v>
      </c>
      <c r="B6" s="57" t="s">
        <v>177</v>
      </c>
      <c r="C6" s="57" t="s">
        <v>70</v>
      </c>
      <c r="D6" s="57" t="s">
        <v>178</v>
      </c>
      <c r="E6" s="57" t="s">
        <v>179</v>
      </c>
      <c r="F6" s="57" t="s">
        <v>180</v>
      </c>
      <c r="G6" s="58" t="s">
        <v>181</v>
      </c>
      <c r="H6" s="58" t="s">
        <v>182</v>
      </c>
    </row>
    <row r="7" spans="1:11" x14ac:dyDescent="0.2">
      <c r="A7" s="60" t="s">
        <v>183</v>
      </c>
      <c r="B7" s="57"/>
      <c r="C7" s="57"/>
      <c r="D7" s="57"/>
      <c r="E7" s="57"/>
      <c r="F7" s="57"/>
      <c r="G7" s="58"/>
      <c r="H7" s="58"/>
    </row>
    <row r="8" spans="1:11" s="127" customFormat="1" x14ac:dyDescent="0.25">
      <c r="A8" s="126" t="s">
        <v>658</v>
      </c>
      <c r="B8" s="61" t="s">
        <v>426</v>
      </c>
      <c r="C8" s="130">
        <v>1</v>
      </c>
      <c r="D8" s="129">
        <f>'Resumo de Cotações'!L5</f>
        <v>4873.0666666666666</v>
      </c>
      <c r="E8" s="61"/>
      <c r="F8" s="62">
        <f>D8*C8</f>
        <v>4873.0666666666666</v>
      </c>
      <c r="G8" s="135" t="s">
        <v>653</v>
      </c>
      <c r="H8" s="63" t="s">
        <v>705</v>
      </c>
      <c r="I8" s="656"/>
      <c r="J8" s="657"/>
      <c r="K8" s="657"/>
    </row>
    <row r="9" spans="1:11" x14ac:dyDescent="0.2">
      <c r="A9" s="64"/>
      <c r="B9" s="61"/>
      <c r="C9" s="65"/>
      <c r="D9" s="66"/>
      <c r="E9" s="57"/>
      <c r="F9" s="62"/>
      <c r="G9" s="63"/>
      <c r="H9" s="58"/>
    </row>
    <row r="10" spans="1:11" x14ac:dyDescent="0.2">
      <c r="A10" s="67" t="s">
        <v>455</v>
      </c>
      <c r="B10" s="68"/>
      <c r="C10" s="125"/>
      <c r="D10" s="69"/>
      <c r="E10" s="70"/>
      <c r="F10" s="71"/>
      <c r="G10" s="124"/>
      <c r="H10" s="72"/>
    </row>
    <row r="11" spans="1:11" s="14" customFormat="1" x14ac:dyDescent="0.2">
      <c r="A11" s="68" t="s">
        <v>461</v>
      </c>
      <c r="B11" s="125" t="s">
        <v>457</v>
      </c>
      <c r="C11" s="73">
        <v>1.68</v>
      </c>
      <c r="D11" s="69">
        <v>18.010000000000002</v>
      </c>
      <c r="E11" s="70"/>
      <c r="F11" s="62">
        <f>D11*C11</f>
        <v>30.256800000000002</v>
      </c>
      <c r="G11" s="124" t="s">
        <v>462</v>
      </c>
      <c r="H11" s="131" t="s">
        <v>637</v>
      </c>
    </row>
    <row r="12" spans="1:11" x14ac:dyDescent="0.2">
      <c r="A12" s="68" t="s">
        <v>659</v>
      </c>
      <c r="B12" s="125" t="s">
        <v>457</v>
      </c>
      <c r="C12" s="73">
        <v>1.68</v>
      </c>
      <c r="D12" s="69">
        <v>21.35</v>
      </c>
      <c r="E12" s="70"/>
      <c r="F12" s="62">
        <f>D12*C12</f>
        <v>35.868000000000002</v>
      </c>
      <c r="G12" s="124" t="s">
        <v>462</v>
      </c>
      <c r="H12" s="131" t="s">
        <v>660</v>
      </c>
    </row>
    <row r="13" spans="1:11" x14ac:dyDescent="0.2">
      <c r="A13" s="74"/>
      <c r="B13" s="125"/>
      <c r="C13" s="75"/>
      <c r="D13" s="69"/>
      <c r="E13" s="70"/>
      <c r="F13" s="71"/>
      <c r="G13" s="124"/>
      <c r="H13" s="124"/>
    </row>
    <row r="14" spans="1:11" x14ac:dyDescent="0.2">
      <c r="A14" s="67" t="s">
        <v>184</v>
      </c>
      <c r="B14" s="68"/>
      <c r="C14" s="68"/>
      <c r="D14" s="68"/>
      <c r="E14" s="68"/>
      <c r="F14" s="76">
        <f>SUM(F8:F13)</f>
        <v>4939.1914666666671</v>
      </c>
      <c r="G14" s="124"/>
      <c r="H14" s="72"/>
    </row>
    <row r="15" spans="1:11" x14ac:dyDescent="0.2">
      <c r="A15" s="68" t="s">
        <v>185</v>
      </c>
      <c r="B15" s="68"/>
      <c r="C15" s="68"/>
      <c r="D15" s="77">
        <v>0.90920000000000001</v>
      </c>
      <c r="E15" s="68"/>
      <c r="F15" s="78"/>
      <c r="G15" s="124"/>
      <c r="H15" s="72"/>
    </row>
    <row r="16" spans="1:11" x14ac:dyDescent="0.2">
      <c r="A16" s="68"/>
      <c r="B16" s="68"/>
      <c r="C16" s="68"/>
      <c r="D16" s="68"/>
      <c r="E16" s="68"/>
      <c r="F16" s="71"/>
      <c r="G16" s="124"/>
      <c r="H16" s="72"/>
    </row>
    <row r="17" spans="1:8" x14ac:dyDescent="0.2">
      <c r="A17" s="72" t="s">
        <v>186</v>
      </c>
      <c r="B17" s="68"/>
      <c r="C17" s="68"/>
      <c r="D17" s="68"/>
      <c r="E17" s="68"/>
      <c r="F17" s="71"/>
      <c r="G17" s="72"/>
      <c r="H17" s="72"/>
    </row>
    <row r="18" spans="1:8" ht="25.5" x14ac:dyDescent="0.2">
      <c r="A18" s="72" t="s">
        <v>187</v>
      </c>
      <c r="B18" s="68"/>
      <c r="C18" s="68"/>
      <c r="D18" s="77">
        <v>0</v>
      </c>
      <c r="E18" s="68"/>
      <c r="F18" s="78">
        <f>F14*D18</f>
        <v>0</v>
      </c>
      <c r="G18" s="72"/>
      <c r="H18" s="72"/>
    </row>
    <row r="19" spans="1:8" x14ac:dyDescent="0.2">
      <c r="A19" s="72"/>
      <c r="B19" s="68"/>
      <c r="C19" s="68"/>
      <c r="D19" s="77"/>
      <c r="E19" s="68"/>
      <c r="F19" s="78"/>
      <c r="G19" s="72"/>
      <c r="H19" s="72"/>
    </row>
    <row r="20" spans="1:8" x14ac:dyDescent="0.2">
      <c r="A20" s="79" t="s">
        <v>188</v>
      </c>
      <c r="B20" s="68"/>
      <c r="C20" s="68"/>
      <c r="D20" s="68"/>
      <c r="E20" s="68"/>
      <c r="F20" s="76">
        <f>F18+F14</f>
        <v>4939.1914666666671</v>
      </c>
      <c r="G20" s="72"/>
      <c r="H20" s="72"/>
    </row>
    <row r="22" spans="1:8" s="119" customFormat="1" ht="12.75" customHeight="1" x14ac:dyDescent="0.2"/>
    <row r="23" spans="1:8" s="119" customFormat="1" ht="12.75" customHeight="1" x14ac:dyDescent="0.2"/>
    <row r="24" spans="1:8" s="119" customFormat="1" x14ac:dyDescent="0.2"/>
    <row r="25" spans="1:8" s="119" customFormat="1" ht="12.75" customHeight="1" x14ac:dyDescent="0.2"/>
    <row r="26" spans="1:8" s="119" customFormat="1" ht="12.75" customHeight="1" x14ac:dyDescent="0.2"/>
    <row r="27" spans="1:8" s="119" customFormat="1" ht="12.75" customHeight="1" x14ac:dyDescent="0.2"/>
    <row r="30" spans="1:8" ht="13.5" thickBot="1" x14ac:dyDescent="0.25">
      <c r="C30" s="81"/>
      <c r="D30" s="82"/>
      <c r="E30" s="81"/>
      <c r="F30" s="393"/>
    </row>
    <row r="31" spans="1:8" x14ac:dyDescent="0.2">
      <c r="C31" s="474" t="s">
        <v>1270</v>
      </c>
      <c r="D31" s="474"/>
      <c r="E31" s="474"/>
      <c r="F31" s="474"/>
    </row>
    <row r="32" spans="1:8" x14ac:dyDescent="0.2">
      <c r="C32" s="465" t="s">
        <v>1271</v>
      </c>
      <c r="D32" s="465"/>
      <c r="E32" s="465"/>
      <c r="F32" s="465"/>
    </row>
  </sheetData>
  <mergeCells count="5">
    <mergeCell ref="A1:H1"/>
    <mergeCell ref="A2:H2"/>
    <mergeCell ref="I8:K8"/>
    <mergeCell ref="C31:F31"/>
    <mergeCell ref="C32:F32"/>
  </mergeCells>
  <pageMargins left="0.511811024" right="0.511811024" top="0.78740157499999996" bottom="0.78740157499999996" header="0.31496062000000002" footer="0.31496062000000002"/>
  <pageSetup paperSize="9" scale="75" orientation="portrait" r:id="rId1"/>
  <colBreaks count="1" manualBreakCount="1">
    <brk id="8"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32"/>
  <sheetViews>
    <sheetView view="pageBreakPreview" zoomScale="60" zoomScaleNormal="100" workbookViewId="0">
      <selection activeCell="E26" sqref="E26"/>
    </sheetView>
  </sheetViews>
  <sheetFormatPr defaultRowHeight="12.75" x14ac:dyDescent="0.2"/>
  <cols>
    <col min="1" max="1" width="45.85546875" style="59" bestFit="1" customWidth="1"/>
    <col min="2" max="2" width="9.140625" style="59"/>
    <col min="3" max="3" width="11.28515625" style="59" customWidth="1"/>
    <col min="4" max="4" width="11" style="59" bestFit="1" customWidth="1"/>
    <col min="5" max="5" width="10" style="59" bestFit="1" customWidth="1"/>
    <col min="6" max="6" width="12.85546875" style="80" customWidth="1"/>
    <col min="7" max="7" width="11.140625" style="59" customWidth="1"/>
    <col min="8" max="8" width="10.5703125" style="59" customWidth="1"/>
    <col min="9" max="256" width="9.140625" style="59"/>
    <col min="257" max="257" width="45.85546875" style="59" bestFit="1" customWidth="1"/>
    <col min="258" max="258" width="9.140625" style="59"/>
    <col min="259" max="259" width="11.28515625" style="59" customWidth="1"/>
    <col min="260" max="260" width="10.42578125" style="59" bestFit="1" customWidth="1"/>
    <col min="261" max="261" width="10" style="59" bestFit="1" customWidth="1"/>
    <col min="262" max="262" width="12.85546875" style="59" customWidth="1"/>
    <col min="263" max="263" width="11.140625" style="59" customWidth="1"/>
    <col min="264" max="264" width="10.5703125" style="59" customWidth="1"/>
    <col min="265" max="512" width="9.140625" style="59"/>
    <col min="513" max="513" width="45.85546875" style="59" bestFit="1" customWidth="1"/>
    <col min="514" max="514" width="9.140625" style="59"/>
    <col min="515" max="515" width="11.28515625" style="59" customWidth="1"/>
    <col min="516" max="516" width="10.42578125" style="59" bestFit="1" customWidth="1"/>
    <col min="517" max="517" width="10" style="59" bestFit="1" customWidth="1"/>
    <col min="518" max="518" width="12.85546875" style="59" customWidth="1"/>
    <col min="519" max="519" width="11.140625" style="59" customWidth="1"/>
    <col min="520" max="520" width="10.5703125" style="59" customWidth="1"/>
    <col min="521" max="768" width="9.140625" style="59"/>
    <col min="769" max="769" width="45.85546875" style="59" bestFit="1" customWidth="1"/>
    <col min="770" max="770" width="9.140625" style="59"/>
    <col min="771" max="771" width="11.28515625" style="59" customWidth="1"/>
    <col min="772" max="772" width="10.42578125" style="59" bestFit="1" customWidth="1"/>
    <col min="773" max="773" width="10" style="59" bestFit="1" customWidth="1"/>
    <col min="774" max="774" width="12.85546875" style="59" customWidth="1"/>
    <col min="775" max="775" width="11.140625" style="59" customWidth="1"/>
    <col min="776" max="776" width="10.5703125" style="59" customWidth="1"/>
    <col min="777" max="1024" width="9.140625" style="59"/>
    <col min="1025" max="1025" width="45.85546875" style="59" bestFit="1" customWidth="1"/>
    <col min="1026" max="1026" width="9.140625" style="59"/>
    <col min="1027" max="1027" width="11.28515625" style="59" customWidth="1"/>
    <col min="1028" max="1028" width="10.42578125" style="59" bestFit="1" customWidth="1"/>
    <col min="1029" max="1029" width="10" style="59" bestFit="1" customWidth="1"/>
    <col min="1030" max="1030" width="12.85546875" style="59" customWidth="1"/>
    <col min="1031" max="1031" width="11.140625" style="59" customWidth="1"/>
    <col min="1032" max="1032" width="10.5703125" style="59" customWidth="1"/>
    <col min="1033" max="1280" width="9.140625" style="59"/>
    <col min="1281" max="1281" width="45.85546875" style="59" bestFit="1" customWidth="1"/>
    <col min="1282" max="1282" width="9.140625" style="59"/>
    <col min="1283" max="1283" width="11.28515625" style="59" customWidth="1"/>
    <col min="1284" max="1284" width="10.42578125" style="59" bestFit="1" customWidth="1"/>
    <col min="1285" max="1285" width="10" style="59" bestFit="1" customWidth="1"/>
    <col min="1286" max="1286" width="12.85546875" style="59" customWidth="1"/>
    <col min="1287" max="1287" width="11.140625" style="59" customWidth="1"/>
    <col min="1288" max="1288" width="10.5703125" style="59" customWidth="1"/>
    <col min="1289" max="1536" width="9.140625" style="59"/>
    <col min="1537" max="1537" width="45.85546875" style="59" bestFit="1" customWidth="1"/>
    <col min="1538" max="1538" width="9.140625" style="59"/>
    <col min="1539" max="1539" width="11.28515625" style="59" customWidth="1"/>
    <col min="1540" max="1540" width="10.42578125" style="59" bestFit="1" customWidth="1"/>
    <col min="1541" max="1541" width="10" style="59" bestFit="1" customWidth="1"/>
    <col min="1542" max="1542" width="12.85546875" style="59" customWidth="1"/>
    <col min="1543" max="1543" width="11.140625" style="59" customWidth="1"/>
    <col min="1544" max="1544" width="10.5703125" style="59" customWidth="1"/>
    <col min="1545" max="1792" width="9.140625" style="59"/>
    <col min="1793" max="1793" width="45.85546875" style="59" bestFit="1" customWidth="1"/>
    <col min="1794" max="1794" width="9.140625" style="59"/>
    <col min="1795" max="1795" width="11.28515625" style="59" customWidth="1"/>
    <col min="1796" max="1796" width="10.42578125" style="59" bestFit="1" customWidth="1"/>
    <col min="1797" max="1797" width="10" style="59" bestFit="1" customWidth="1"/>
    <col min="1798" max="1798" width="12.85546875" style="59" customWidth="1"/>
    <col min="1799" max="1799" width="11.140625" style="59" customWidth="1"/>
    <col min="1800" max="1800" width="10.5703125" style="59" customWidth="1"/>
    <col min="1801" max="2048" width="9.140625" style="59"/>
    <col min="2049" max="2049" width="45.85546875" style="59" bestFit="1" customWidth="1"/>
    <col min="2050" max="2050" width="9.140625" style="59"/>
    <col min="2051" max="2051" width="11.28515625" style="59" customWidth="1"/>
    <col min="2052" max="2052" width="10.42578125" style="59" bestFit="1" customWidth="1"/>
    <col min="2053" max="2053" width="10" style="59" bestFit="1" customWidth="1"/>
    <col min="2054" max="2054" width="12.85546875" style="59" customWidth="1"/>
    <col min="2055" max="2055" width="11.140625" style="59" customWidth="1"/>
    <col min="2056" max="2056" width="10.5703125" style="59" customWidth="1"/>
    <col min="2057" max="2304" width="9.140625" style="59"/>
    <col min="2305" max="2305" width="45.85546875" style="59" bestFit="1" customWidth="1"/>
    <col min="2306" max="2306" width="9.140625" style="59"/>
    <col min="2307" max="2307" width="11.28515625" style="59" customWidth="1"/>
    <col min="2308" max="2308" width="10.42578125" style="59" bestFit="1" customWidth="1"/>
    <col min="2309" max="2309" width="10" style="59" bestFit="1" customWidth="1"/>
    <col min="2310" max="2310" width="12.85546875" style="59" customWidth="1"/>
    <col min="2311" max="2311" width="11.140625" style="59" customWidth="1"/>
    <col min="2312" max="2312" width="10.5703125" style="59" customWidth="1"/>
    <col min="2313" max="2560" width="9.140625" style="59"/>
    <col min="2561" max="2561" width="45.85546875" style="59" bestFit="1" customWidth="1"/>
    <col min="2562" max="2562" width="9.140625" style="59"/>
    <col min="2563" max="2563" width="11.28515625" style="59" customWidth="1"/>
    <col min="2564" max="2564" width="10.42578125" style="59" bestFit="1" customWidth="1"/>
    <col min="2565" max="2565" width="10" style="59" bestFit="1" customWidth="1"/>
    <col min="2566" max="2566" width="12.85546875" style="59" customWidth="1"/>
    <col min="2567" max="2567" width="11.140625" style="59" customWidth="1"/>
    <col min="2568" max="2568" width="10.5703125" style="59" customWidth="1"/>
    <col min="2569" max="2816" width="9.140625" style="59"/>
    <col min="2817" max="2817" width="45.85546875" style="59" bestFit="1" customWidth="1"/>
    <col min="2818" max="2818" width="9.140625" style="59"/>
    <col min="2819" max="2819" width="11.28515625" style="59" customWidth="1"/>
    <col min="2820" max="2820" width="10.42578125" style="59" bestFit="1" customWidth="1"/>
    <col min="2821" max="2821" width="10" style="59" bestFit="1" customWidth="1"/>
    <col min="2822" max="2822" width="12.85546875" style="59" customWidth="1"/>
    <col min="2823" max="2823" width="11.140625" style="59" customWidth="1"/>
    <col min="2824" max="2824" width="10.5703125" style="59" customWidth="1"/>
    <col min="2825" max="3072" width="9.140625" style="59"/>
    <col min="3073" max="3073" width="45.85546875" style="59" bestFit="1" customWidth="1"/>
    <col min="3074" max="3074" width="9.140625" style="59"/>
    <col min="3075" max="3075" width="11.28515625" style="59" customWidth="1"/>
    <col min="3076" max="3076" width="10.42578125" style="59" bestFit="1" customWidth="1"/>
    <col min="3077" max="3077" width="10" style="59" bestFit="1" customWidth="1"/>
    <col min="3078" max="3078" width="12.85546875" style="59" customWidth="1"/>
    <col min="3079" max="3079" width="11.140625" style="59" customWidth="1"/>
    <col min="3080" max="3080" width="10.5703125" style="59" customWidth="1"/>
    <col min="3081" max="3328" width="9.140625" style="59"/>
    <col min="3329" max="3329" width="45.85546875" style="59" bestFit="1" customWidth="1"/>
    <col min="3330" max="3330" width="9.140625" style="59"/>
    <col min="3331" max="3331" width="11.28515625" style="59" customWidth="1"/>
    <col min="3332" max="3332" width="10.42578125" style="59" bestFit="1" customWidth="1"/>
    <col min="3333" max="3333" width="10" style="59" bestFit="1" customWidth="1"/>
    <col min="3334" max="3334" width="12.85546875" style="59" customWidth="1"/>
    <col min="3335" max="3335" width="11.140625" style="59" customWidth="1"/>
    <col min="3336" max="3336" width="10.5703125" style="59" customWidth="1"/>
    <col min="3337" max="3584" width="9.140625" style="59"/>
    <col min="3585" max="3585" width="45.85546875" style="59" bestFit="1" customWidth="1"/>
    <col min="3586" max="3586" width="9.140625" style="59"/>
    <col min="3587" max="3587" width="11.28515625" style="59" customWidth="1"/>
    <col min="3588" max="3588" width="10.42578125" style="59" bestFit="1" customWidth="1"/>
    <col min="3589" max="3589" width="10" style="59" bestFit="1" customWidth="1"/>
    <col min="3590" max="3590" width="12.85546875" style="59" customWidth="1"/>
    <col min="3591" max="3591" width="11.140625" style="59" customWidth="1"/>
    <col min="3592" max="3592" width="10.5703125" style="59" customWidth="1"/>
    <col min="3593" max="3840" width="9.140625" style="59"/>
    <col min="3841" max="3841" width="45.85546875" style="59" bestFit="1" customWidth="1"/>
    <col min="3842" max="3842" width="9.140625" style="59"/>
    <col min="3843" max="3843" width="11.28515625" style="59" customWidth="1"/>
    <col min="3844" max="3844" width="10.42578125" style="59" bestFit="1" customWidth="1"/>
    <col min="3845" max="3845" width="10" style="59" bestFit="1" customWidth="1"/>
    <col min="3846" max="3846" width="12.85546875" style="59" customWidth="1"/>
    <col min="3847" max="3847" width="11.140625" style="59" customWidth="1"/>
    <col min="3848" max="3848" width="10.5703125" style="59" customWidth="1"/>
    <col min="3849" max="4096" width="9.140625" style="59"/>
    <col min="4097" max="4097" width="45.85546875" style="59" bestFit="1" customWidth="1"/>
    <col min="4098" max="4098" width="9.140625" style="59"/>
    <col min="4099" max="4099" width="11.28515625" style="59" customWidth="1"/>
    <col min="4100" max="4100" width="10.42578125" style="59" bestFit="1" customWidth="1"/>
    <col min="4101" max="4101" width="10" style="59" bestFit="1" customWidth="1"/>
    <col min="4102" max="4102" width="12.85546875" style="59" customWidth="1"/>
    <col min="4103" max="4103" width="11.140625" style="59" customWidth="1"/>
    <col min="4104" max="4104" width="10.5703125" style="59" customWidth="1"/>
    <col min="4105" max="4352" width="9.140625" style="59"/>
    <col min="4353" max="4353" width="45.85546875" style="59" bestFit="1" customWidth="1"/>
    <col min="4354" max="4354" width="9.140625" style="59"/>
    <col min="4355" max="4355" width="11.28515625" style="59" customWidth="1"/>
    <col min="4356" max="4356" width="10.42578125" style="59" bestFit="1" customWidth="1"/>
    <col min="4357" max="4357" width="10" style="59" bestFit="1" customWidth="1"/>
    <col min="4358" max="4358" width="12.85546875" style="59" customWidth="1"/>
    <col min="4359" max="4359" width="11.140625" style="59" customWidth="1"/>
    <col min="4360" max="4360" width="10.5703125" style="59" customWidth="1"/>
    <col min="4361" max="4608" width="9.140625" style="59"/>
    <col min="4609" max="4609" width="45.85546875" style="59" bestFit="1" customWidth="1"/>
    <col min="4610" max="4610" width="9.140625" style="59"/>
    <col min="4611" max="4611" width="11.28515625" style="59" customWidth="1"/>
    <col min="4612" max="4612" width="10.42578125" style="59" bestFit="1" customWidth="1"/>
    <col min="4613" max="4613" width="10" style="59" bestFit="1" customWidth="1"/>
    <col min="4614" max="4614" width="12.85546875" style="59" customWidth="1"/>
    <col min="4615" max="4615" width="11.140625" style="59" customWidth="1"/>
    <col min="4616" max="4616" width="10.5703125" style="59" customWidth="1"/>
    <col min="4617" max="4864" width="9.140625" style="59"/>
    <col min="4865" max="4865" width="45.85546875" style="59" bestFit="1" customWidth="1"/>
    <col min="4866" max="4866" width="9.140625" style="59"/>
    <col min="4867" max="4867" width="11.28515625" style="59" customWidth="1"/>
    <col min="4868" max="4868" width="10.42578125" style="59" bestFit="1" customWidth="1"/>
    <col min="4869" max="4869" width="10" style="59" bestFit="1" customWidth="1"/>
    <col min="4870" max="4870" width="12.85546875" style="59" customWidth="1"/>
    <col min="4871" max="4871" width="11.140625" style="59" customWidth="1"/>
    <col min="4872" max="4872" width="10.5703125" style="59" customWidth="1"/>
    <col min="4873" max="5120" width="9.140625" style="59"/>
    <col min="5121" max="5121" width="45.85546875" style="59" bestFit="1" customWidth="1"/>
    <col min="5122" max="5122" width="9.140625" style="59"/>
    <col min="5123" max="5123" width="11.28515625" style="59" customWidth="1"/>
    <col min="5124" max="5124" width="10.42578125" style="59" bestFit="1" customWidth="1"/>
    <col min="5125" max="5125" width="10" style="59" bestFit="1" customWidth="1"/>
    <col min="5126" max="5126" width="12.85546875" style="59" customWidth="1"/>
    <col min="5127" max="5127" width="11.140625" style="59" customWidth="1"/>
    <col min="5128" max="5128" width="10.5703125" style="59" customWidth="1"/>
    <col min="5129" max="5376" width="9.140625" style="59"/>
    <col min="5377" max="5377" width="45.85546875" style="59" bestFit="1" customWidth="1"/>
    <col min="5378" max="5378" width="9.140625" style="59"/>
    <col min="5379" max="5379" width="11.28515625" style="59" customWidth="1"/>
    <col min="5380" max="5380" width="10.42578125" style="59" bestFit="1" customWidth="1"/>
    <col min="5381" max="5381" width="10" style="59" bestFit="1" customWidth="1"/>
    <col min="5382" max="5382" width="12.85546875" style="59" customWidth="1"/>
    <col min="5383" max="5383" width="11.140625" style="59" customWidth="1"/>
    <col min="5384" max="5384" width="10.5703125" style="59" customWidth="1"/>
    <col min="5385" max="5632" width="9.140625" style="59"/>
    <col min="5633" max="5633" width="45.85546875" style="59" bestFit="1" customWidth="1"/>
    <col min="5634" max="5634" width="9.140625" style="59"/>
    <col min="5635" max="5635" width="11.28515625" style="59" customWidth="1"/>
    <col min="5636" max="5636" width="10.42578125" style="59" bestFit="1" customWidth="1"/>
    <col min="5637" max="5637" width="10" style="59" bestFit="1" customWidth="1"/>
    <col min="5638" max="5638" width="12.85546875" style="59" customWidth="1"/>
    <col min="5639" max="5639" width="11.140625" style="59" customWidth="1"/>
    <col min="5640" max="5640" width="10.5703125" style="59" customWidth="1"/>
    <col min="5641" max="5888" width="9.140625" style="59"/>
    <col min="5889" max="5889" width="45.85546875" style="59" bestFit="1" customWidth="1"/>
    <col min="5890" max="5890" width="9.140625" style="59"/>
    <col min="5891" max="5891" width="11.28515625" style="59" customWidth="1"/>
    <col min="5892" max="5892" width="10.42578125" style="59" bestFit="1" customWidth="1"/>
    <col min="5893" max="5893" width="10" style="59" bestFit="1" customWidth="1"/>
    <col min="5894" max="5894" width="12.85546875" style="59" customWidth="1"/>
    <col min="5895" max="5895" width="11.140625" style="59" customWidth="1"/>
    <col min="5896" max="5896" width="10.5703125" style="59" customWidth="1"/>
    <col min="5897" max="6144" width="9.140625" style="59"/>
    <col min="6145" max="6145" width="45.85546875" style="59" bestFit="1" customWidth="1"/>
    <col min="6146" max="6146" width="9.140625" style="59"/>
    <col min="6147" max="6147" width="11.28515625" style="59" customWidth="1"/>
    <col min="6148" max="6148" width="10.42578125" style="59" bestFit="1" customWidth="1"/>
    <col min="6149" max="6149" width="10" style="59" bestFit="1" customWidth="1"/>
    <col min="6150" max="6150" width="12.85546875" style="59" customWidth="1"/>
    <col min="6151" max="6151" width="11.140625" style="59" customWidth="1"/>
    <col min="6152" max="6152" width="10.5703125" style="59" customWidth="1"/>
    <col min="6153" max="6400" width="9.140625" style="59"/>
    <col min="6401" max="6401" width="45.85546875" style="59" bestFit="1" customWidth="1"/>
    <col min="6402" max="6402" width="9.140625" style="59"/>
    <col min="6403" max="6403" width="11.28515625" style="59" customWidth="1"/>
    <col min="6404" max="6404" width="10.42578125" style="59" bestFit="1" customWidth="1"/>
    <col min="6405" max="6405" width="10" style="59" bestFit="1" customWidth="1"/>
    <col min="6406" max="6406" width="12.85546875" style="59" customWidth="1"/>
    <col min="6407" max="6407" width="11.140625" style="59" customWidth="1"/>
    <col min="6408" max="6408" width="10.5703125" style="59" customWidth="1"/>
    <col min="6409" max="6656" width="9.140625" style="59"/>
    <col min="6657" max="6657" width="45.85546875" style="59" bestFit="1" customWidth="1"/>
    <col min="6658" max="6658" width="9.140625" style="59"/>
    <col min="6659" max="6659" width="11.28515625" style="59" customWidth="1"/>
    <col min="6660" max="6660" width="10.42578125" style="59" bestFit="1" customWidth="1"/>
    <col min="6661" max="6661" width="10" style="59" bestFit="1" customWidth="1"/>
    <col min="6662" max="6662" width="12.85546875" style="59" customWidth="1"/>
    <col min="6663" max="6663" width="11.140625" style="59" customWidth="1"/>
    <col min="6664" max="6664" width="10.5703125" style="59" customWidth="1"/>
    <col min="6665" max="6912" width="9.140625" style="59"/>
    <col min="6913" max="6913" width="45.85546875" style="59" bestFit="1" customWidth="1"/>
    <col min="6914" max="6914" width="9.140625" style="59"/>
    <col min="6915" max="6915" width="11.28515625" style="59" customWidth="1"/>
    <col min="6916" max="6916" width="10.42578125" style="59" bestFit="1" customWidth="1"/>
    <col min="6917" max="6917" width="10" style="59" bestFit="1" customWidth="1"/>
    <col min="6918" max="6918" width="12.85546875" style="59" customWidth="1"/>
    <col min="6919" max="6919" width="11.140625" style="59" customWidth="1"/>
    <col min="6920" max="6920" width="10.5703125" style="59" customWidth="1"/>
    <col min="6921" max="7168" width="9.140625" style="59"/>
    <col min="7169" max="7169" width="45.85546875" style="59" bestFit="1" customWidth="1"/>
    <col min="7170" max="7170" width="9.140625" style="59"/>
    <col min="7171" max="7171" width="11.28515625" style="59" customWidth="1"/>
    <col min="7172" max="7172" width="10.42578125" style="59" bestFit="1" customWidth="1"/>
    <col min="7173" max="7173" width="10" style="59" bestFit="1" customWidth="1"/>
    <col min="7174" max="7174" width="12.85546875" style="59" customWidth="1"/>
    <col min="7175" max="7175" width="11.140625" style="59" customWidth="1"/>
    <col min="7176" max="7176" width="10.5703125" style="59" customWidth="1"/>
    <col min="7177" max="7424" width="9.140625" style="59"/>
    <col min="7425" max="7425" width="45.85546875" style="59" bestFit="1" customWidth="1"/>
    <col min="7426" max="7426" width="9.140625" style="59"/>
    <col min="7427" max="7427" width="11.28515625" style="59" customWidth="1"/>
    <col min="7428" max="7428" width="10.42578125" style="59" bestFit="1" customWidth="1"/>
    <col min="7429" max="7429" width="10" style="59" bestFit="1" customWidth="1"/>
    <col min="7430" max="7430" width="12.85546875" style="59" customWidth="1"/>
    <col min="7431" max="7431" width="11.140625" style="59" customWidth="1"/>
    <col min="7432" max="7432" width="10.5703125" style="59" customWidth="1"/>
    <col min="7433" max="7680" width="9.140625" style="59"/>
    <col min="7681" max="7681" width="45.85546875" style="59" bestFit="1" customWidth="1"/>
    <col min="7682" max="7682" width="9.140625" style="59"/>
    <col min="7683" max="7683" width="11.28515625" style="59" customWidth="1"/>
    <col min="7684" max="7684" width="10.42578125" style="59" bestFit="1" customWidth="1"/>
    <col min="7685" max="7685" width="10" style="59" bestFit="1" customWidth="1"/>
    <col min="7686" max="7686" width="12.85546875" style="59" customWidth="1"/>
    <col min="7687" max="7687" width="11.140625" style="59" customWidth="1"/>
    <col min="7688" max="7688" width="10.5703125" style="59" customWidth="1"/>
    <col min="7689" max="7936" width="9.140625" style="59"/>
    <col min="7937" max="7937" width="45.85546875" style="59" bestFit="1" customWidth="1"/>
    <col min="7938" max="7938" width="9.140625" style="59"/>
    <col min="7939" max="7939" width="11.28515625" style="59" customWidth="1"/>
    <col min="7940" max="7940" width="10.42578125" style="59" bestFit="1" customWidth="1"/>
    <col min="7941" max="7941" width="10" style="59" bestFit="1" customWidth="1"/>
    <col min="7942" max="7942" width="12.85546875" style="59" customWidth="1"/>
    <col min="7943" max="7943" width="11.140625" style="59" customWidth="1"/>
    <col min="7944" max="7944" width="10.5703125" style="59" customWidth="1"/>
    <col min="7945" max="8192" width="9.140625" style="59"/>
    <col min="8193" max="8193" width="45.85546875" style="59" bestFit="1" customWidth="1"/>
    <col min="8194" max="8194" width="9.140625" style="59"/>
    <col min="8195" max="8195" width="11.28515625" style="59" customWidth="1"/>
    <col min="8196" max="8196" width="10.42578125" style="59" bestFit="1" customWidth="1"/>
    <col min="8197" max="8197" width="10" style="59" bestFit="1" customWidth="1"/>
    <col min="8198" max="8198" width="12.85546875" style="59" customWidth="1"/>
    <col min="8199" max="8199" width="11.140625" style="59" customWidth="1"/>
    <col min="8200" max="8200" width="10.5703125" style="59" customWidth="1"/>
    <col min="8201" max="8448" width="9.140625" style="59"/>
    <col min="8449" max="8449" width="45.85546875" style="59" bestFit="1" customWidth="1"/>
    <col min="8450" max="8450" width="9.140625" style="59"/>
    <col min="8451" max="8451" width="11.28515625" style="59" customWidth="1"/>
    <col min="8452" max="8452" width="10.42578125" style="59" bestFit="1" customWidth="1"/>
    <col min="8453" max="8453" width="10" style="59" bestFit="1" customWidth="1"/>
    <col min="8454" max="8454" width="12.85546875" style="59" customWidth="1"/>
    <col min="8455" max="8455" width="11.140625" style="59" customWidth="1"/>
    <col min="8456" max="8456" width="10.5703125" style="59" customWidth="1"/>
    <col min="8457" max="8704" width="9.140625" style="59"/>
    <col min="8705" max="8705" width="45.85546875" style="59" bestFit="1" customWidth="1"/>
    <col min="8706" max="8706" width="9.140625" style="59"/>
    <col min="8707" max="8707" width="11.28515625" style="59" customWidth="1"/>
    <col min="8708" max="8708" width="10.42578125" style="59" bestFit="1" customWidth="1"/>
    <col min="8709" max="8709" width="10" style="59" bestFit="1" customWidth="1"/>
    <col min="8710" max="8710" width="12.85546875" style="59" customWidth="1"/>
    <col min="8711" max="8711" width="11.140625" style="59" customWidth="1"/>
    <col min="8712" max="8712" width="10.5703125" style="59" customWidth="1"/>
    <col min="8713" max="8960" width="9.140625" style="59"/>
    <col min="8961" max="8961" width="45.85546875" style="59" bestFit="1" customWidth="1"/>
    <col min="8962" max="8962" width="9.140625" style="59"/>
    <col min="8963" max="8963" width="11.28515625" style="59" customWidth="1"/>
    <col min="8964" max="8964" width="10.42578125" style="59" bestFit="1" customWidth="1"/>
    <col min="8965" max="8965" width="10" style="59" bestFit="1" customWidth="1"/>
    <col min="8966" max="8966" width="12.85546875" style="59" customWidth="1"/>
    <col min="8967" max="8967" width="11.140625" style="59" customWidth="1"/>
    <col min="8968" max="8968" width="10.5703125" style="59" customWidth="1"/>
    <col min="8969" max="9216" width="9.140625" style="59"/>
    <col min="9217" max="9217" width="45.85546875" style="59" bestFit="1" customWidth="1"/>
    <col min="9218" max="9218" width="9.140625" style="59"/>
    <col min="9219" max="9219" width="11.28515625" style="59" customWidth="1"/>
    <col min="9220" max="9220" width="10.42578125" style="59" bestFit="1" customWidth="1"/>
    <col min="9221" max="9221" width="10" style="59" bestFit="1" customWidth="1"/>
    <col min="9222" max="9222" width="12.85546875" style="59" customWidth="1"/>
    <col min="9223" max="9223" width="11.140625" style="59" customWidth="1"/>
    <col min="9224" max="9224" width="10.5703125" style="59" customWidth="1"/>
    <col min="9225" max="9472" width="9.140625" style="59"/>
    <col min="9473" max="9473" width="45.85546875" style="59" bestFit="1" customWidth="1"/>
    <col min="9474" max="9474" width="9.140625" style="59"/>
    <col min="9475" max="9475" width="11.28515625" style="59" customWidth="1"/>
    <col min="9476" max="9476" width="10.42578125" style="59" bestFit="1" customWidth="1"/>
    <col min="9477" max="9477" width="10" style="59" bestFit="1" customWidth="1"/>
    <col min="9478" max="9478" width="12.85546875" style="59" customWidth="1"/>
    <col min="9479" max="9479" width="11.140625" style="59" customWidth="1"/>
    <col min="9480" max="9480" width="10.5703125" style="59" customWidth="1"/>
    <col min="9481" max="9728" width="9.140625" style="59"/>
    <col min="9729" max="9729" width="45.85546875" style="59" bestFit="1" customWidth="1"/>
    <col min="9730" max="9730" width="9.140625" style="59"/>
    <col min="9731" max="9731" width="11.28515625" style="59" customWidth="1"/>
    <col min="9732" max="9732" width="10.42578125" style="59" bestFit="1" customWidth="1"/>
    <col min="9733" max="9733" width="10" style="59" bestFit="1" customWidth="1"/>
    <col min="9734" max="9734" width="12.85546875" style="59" customWidth="1"/>
    <col min="9735" max="9735" width="11.140625" style="59" customWidth="1"/>
    <col min="9736" max="9736" width="10.5703125" style="59" customWidth="1"/>
    <col min="9737" max="9984" width="9.140625" style="59"/>
    <col min="9985" max="9985" width="45.85546875" style="59" bestFit="1" customWidth="1"/>
    <col min="9986" max="9986" width="9.140625" style="59"/>
    <col min="9987" max="9987" width="11.28515625" style="59" customWidth="1"/>
    <col min="9988" max="9988" width="10.42578125" style="59" bestFit="1" customWidth="1"/>
    <col min="9989" max="9989" width="10" style="59" bestFit="1" customWidth="1"/>
    <col min="9990" max="9990" width="12.85546875" style="59" customWidth="1"/>
    <col min="9991" max="9991" width="11.140625" style="59" customWidth="1"/>
    <col min="9992" max="9992" width="10.5703125" style="59" customWidth="1"/>
    <col min="9993" max="10240" width="9.140625" style="59"/>
    <col min="10241" max="10241" width="45.85546875" style="59" bestFit="1" customWidth="1"/>
    <col min="10242" max="10242" width="9.140625" style="59"/>
    <col min="10243" max="10243" width="11.28515625" style="59" customWidth="1"/>
    <col min="10244" max="10244" width="10.42578125" style="59" bestFit="1" customWidth="1"/>
    <col min="10245" max="10245" width="10" style="59" bestFit="1" customWidth="1"/>
    <col min="10246" max="10246" width="12.85546875" style="59" customWidth="1"/>
    <col min="10247" max="10247" width="11.140625" style="59" customWidth="1"/>
    <col min="10248" max="10248" width="10.5703125" style="59" customWidth="1"/>
    <col min="10249" max="10496" width="9.140625" style="59"/>
    <col min="10497" max="10497" width="45.85546875" style="59" bestFit="1" customWidth="1"/>
    <col min="10498" max="10498" width="9.140625" style="59"/>
    <col min="10499" max="10499" width="11.28515625" style="59" customWidth="1"/>
    <col min="10500" max="10500" width="10.42578125" style="59" bestFit="1" customWidth="1"/>
    <col min="10501" max="10501" width="10" style="59" bestFit="1" customWidth="1"/>
    <col min="10502" max="10502" width="12.85546875" style="59" customWidth="1"/>
    <col min="10503" max="10503" width="11.140625" style="59" customWidth="1"/>
    <col min="10504" max="10504" width="10.5703125" style="59" customWidth="1"/>
    <col min="10505" max="10752" width="9.140625" style="59"/>
    <col min="10753" max="10753" width="45.85546875" style="59" bestFit="1" customWidth="1"/>
    <col min="10754" max="10754" width="9.140625" style="59"/>
    <col min="10755" max="10755" width="11.28515625" style="59" customWidth="1"/>
    <col min="10756" max="10756" width="10.42578125" style="59" bestFit="1" customWidth="1"/>
    <col min="10757" max="10757" width="10" style="59" bestFit="1" customWidth="1"/>
    <col min="10758" max="10758" width="12.85546875" style="59" customWidth="1"/>
    <col min="10759" max="10759" width="11.140625" style="59" customWidth="1"/>
    <col min="10760" max="10760" width="10.5703125" style="59" customWidth="1"/>
    <col min="10761" max="11008" width="9.140625" style="59"/>
    <col min="11009" max="11009" width="45.85546875" style="59" bestFit="1" customWidth="1"/>
    <col min="11010" max="11010" width="9.140625" style="59"/>
    <col min="11011" max="11011" width="11.28515625" style="59" customWidth="1"/>
    <col min="11012" max="11012" width="10.42578125" style="59" bestFit="1" customWidth="1"/>
    <col min="11013" max="11013" width="10" style="59" bestFit="1" customWidth="1"/>
    <col min="11014" max="11014" width="12.85546875" style="59" customWidth="1"/>
    <col min="11015" max="11015" width="11.140625" style="59" customWidth="1"/>
    <col min="11016" max="11016" width="10.5703125" style="59" customWidth="1"/>
    <col min="11017" max="11264" width="9.140625" style="59"/>
    <col min="11265" max="11265" width="45.85546875" style="59" bestFit="1" customWidth="1"/>
    <col min="11266" max="11266" width="9.140625" style="59"/>
    <col min="11267" max="11267" width="11.28515625" style="59" customWidth="1"/>
    <col min="11268" max="11268" width="10.42578125" style="59" bestFit="1" customWidth="1"/>
    <col min="11269" max="11269" width="10" style="59" bestFit="1" customWidth="1"/>
    <col min="11270" max="11270" width="12.85546875" style="59" customWidth="1"/>
    <col min="11271" max="11271" width="11.140625" style="59" customWidth="1"/>
    <col min="11272" max="11272" width="10.5703125" style="59" customWidth="1"/>
    <col min="11273" max="11520" width="9.140625" style="59"/>
    <col min="11521" max="11521" width="45.85546875" style="59" bestFit="1" customWidth="1"/>
    <col min="11522" max="11522" width="9.140625" style="59"/>
    <col min="11523" max="11523" width="11.28515625" style="59" customWidth="1"/>
    <col min="11524" max="11524" width="10.42578125" style="59" bestFit="1" customWidth="1"/>
    <col min="11525" max="11525" width="10" style="59" bestFit="1" customWidth="1"/>
    <col min="11526" max="11526" width="12.85546875" style="59" customWidth="1"/>
    <col min="11527" max="11527" width="11.140625" style="59" customWidth="1"/>
    <col min="11528" max="11528" width="10.5703125" style="59" customWidth="1"/>
    <col min="11529" max="11776" width="9.140625" style="59"/>
    <col min="11777" max="11777" width="45.85546875" style="59" bestFit="1" customWidth="1"/>
    <col min="11778" max="11778" width="9.140625" style="59"/>
    <col min="11779" max="11779" width="11.28515625" style="59" customWidth="1"/>
    <col min="11780" max="11780" width="10.42578125" style="59" bestFit="1" customWidth="1"/>
    <col min="11781" max="11781" width="10" style="59" bestFit="1" customWidth="1"/>
    <col min="11782" max="11782" width="12.85546875" style="59" customWidth="1"/>
    <col min="11783" max="11783" width="11.140625" style="59" customWidth="1"/>
    <col min="11784" max="11784" width="10.5703125" style="59" customWidth="1"/>
    <col min="11785" max="12032" width="9.140625" style="59"/>
    <col min="12033" max="12033" width="45.85546875" style="59" bestFit="1" customWidth="1"/>
    <col min="12034" max="12034" width="9.140625" style="59"/>
    <col min="12035" max="12035" width="11.28515625" style="59" customWidth="1"/>
    <col min="12036" max="12036" width="10.42578125" style="59" bestFit="1" customWidth="1"/>
    <col min="12037" max="12037" width="10" style="59" bestFit="1" customWidth="1"/>
    <col min="12038" max="12038" width="12.85546875" style="59" customWidth="1"/>
    <col min="12039" max="12039" width="11.140625" style="59" customWidth="1"/>
    <col min="12040" max="12040" width="10.5703125" style="59" customWidth="1"/>
    <col min="12041" max="12288" width="9.140625" style="59"/>
    <col min="12289" max="12289" width="45.85546875" style="59" bestFit="1" customWidth="1"/>
    <col min="12290" max="12290" width="9.140625" style="59"/>
    <col min="12291" max="12291" width="11.28515625" style="59" customWidth="1"/>
    <col min="12292" max="12292" width="10.42578125" style="59" bestFit="1" customWidth="1"/>
    <col min="12293" max="12293" width="10" style="59" bestFit="1" customWidth="1"/>
    <col min="12294" max="12294" width="12.85546875" style="59" customWidth="1"/>
    <col min="12295" max="12295" width="11.140625" style="59" customWidth="1"/>
    <col min="12296" max="12296" width="10.5703125" style="59" customWidth="1"/>
    <col min="12297" max="12544" width="9.140625" style="59"/>
    <col min="12545" max="12545" width="45.85546875" style="59" bestFit="1" customWidth="1"/>
    <col min="12546" max="12546" width="9.140625" style="59"/>
    <col min="12547" max="12547" width="11.28515625" style="59" customWidth="1"/>
    <col min="12548" max="12548" width="10.42578125" style="59" bestFit="1" customWidth="1"/>
    <col min="12549" max="12549" width="10" style="59" bestFit="1" customWidth="1"/>
    <col min="12550" max="12550" width="12.85546875" style="59" customWidth="1"/>
    <col min="12551" max="12551" width="11.140625" style="59" customWidth="1"/>
    <col min="12552" max="12552" width="10.5703125" style="59" customWidth="1"/>
    <col min="12553" max="12800" width="9.140625" style="59"/>
    <col min="12801" max="12801" width="45.85546875" style="59" bestFit="1" customWidth="1"/>
    <col min="12802" max="12802" width="9.140625" style="59"/>
    <col min="12803" max="12803" width="11.28515625" style="59" customWidth="1"/>
    <col min="12804" max="12804" width="10.42578125" style="59" bestFit="1" customWidth="1"/>
    <col min="12805" max="12805" width="10" style="59" bestFit="1" customWidth="1"/>
    <col min="12806" max="12806" width="12.85546875" style="59" customWidth="1"/>
    <col min="12807" max="12807" width="11.140625" style="59" customWidth="1"/>
    <col min="12808" max="12808" width="10.5703125" style="59" customWidth="1"/>
    <col min="12809" max="13056" width="9.140625" style="59"/>
    <col min="13057" max="13057" width="45.85546875" style="59" bestFit="1" customWidth="1"/>
    <col min="13058" max="13058" width="9.140625" style="59"/>
    <col min="13059" max="13059" width="11.28515625" style="59" customWidth="1"/>
    <col min="13060" max="13060" width="10.42578125" style="59" bestFit="1" customWidth="1"/>
    <col min="13061" max="13061" width="10" style="59" bestFit="1" customWidth="1"/>
    <col min="13062" max="13062" width="12.85546875" style="59" customWidth="1"/>
    <col min="13063" max="13063" width="11.140625" style="59" customWidth="1"/>
    <col min="13064" max="13064" width="10.5703125" style="59" customWidth="1"/>
    <col min="13065" max="13312" width="9.140625" style="59"/>
    <col min="13313" max="13313" width="45.85546875" style="59" bestFit="1" customWidth="1"/>
    <col min="13314" max="13314" width="9.140625" style="59"/>
    <col min="13315" max="13315" width="11.28515625" style="59" customWidth="1"/>
    <col min="13316" max="13316" width="10.42578125" style="59" bestFit="1" customWidth="1"/>
    <col min="13317" max="13317" width="10" style="59" bestFit="1" customWidth="1"/>
    <col min="13318" max="13318" width="12.85546875" style="59" customWidth="1"/>
    <col min="13319" max="13319" width="11.140625" style="59" customWidth="1"/>
    <col min="13320" max="13320" width="10.5703125" style="59" customWidth="1"/>
    <col min="13321" max="13568" width="9.140625" style="59"/>
    <col min="13569" max="13569" width="45.85546875" style="59" bestFit="1" customWidth="1"/>
    <col min="13570" max="13570" width="9.140625" style="59"/>
    <col min="13571" max="13571" width="11.28515625" style="59" customWidth="1"/>
    <col min="13572" max="13572" width="10.42578125" style="59" bestFit="1" customWidth="1"/>
    <col min="13573" max="13573" width="10" style="59" bestFit="1" customWidth="1"/>
    <col min="13574" max="13574" width="12.85546875" style="59" customWidth="1"/>
    <col min="13575" max="13575" width="11.140625" style="59" customWidth="1"/>
    <col min="13576" max="13576" width="10.5703125" style="59" customWidth="1"/>
    <col min="13577" max="13824" width="9.140625" style="59"/>
    <col min="13825" max="13825" width="45.85546875" style="59" bestFit="1" customWidth="1"/>
    <col min="13826" max="13826" width="9.140625" style="59"/>
    <col min="13827" max="13827" width="11.28515625" style="59" customWidth="1"/>
    <col min="13828" max="13828" width="10.42578125" style="59" bestFit="1" customWidth="1"/>
    <col min="13829" max="13829" width="10" style="59" bestFit="1" customWidth="1"/>
    <col min="13830" max="13830" width="12.85546875" style="59" customWidth="1"/>
    <col min="13831" max="13831" width="11.140625" style="59" customWidth="1"/>
    <col min="13832" max="13832" width="10.5703125" style="59" customWidth="1"/>
    <col min="13833" max="14080" width="9.140625" style="59"/>
    <col min="14081" max="14081" width="45.85546875" style="59" bestFit="1" customWidth="1"/>
    <col min="14082" max="14082" width="9.140625" style="59"/>
    <col min="14083" max="14083" width="11.28515625" style="59" customWidth="1"/>
    <col min="14084" max="14084" width="10.42578125" style="59" bestFit="1" customWidth="1"/>
    <col min="14085" max="14085" width="10" style="59" bestFit="1" customWidth="1"/>
    <col min="14086" max="14086" width="12.85546875" style="59" customWidth="1"/>
    <col min="14087" max="14087" width="11.140625" style="59" customWidth="1"/>
    <col min="14088" max="14088" width="10.5703125" style="59" customWidth="1"/>
    <col min="14089" max="14336" width="9.140625" style="59"/>
    <col min="14337" max="14337" width="45.85546875" style="59" bestFit="1" customWidth="1"/>
    <col min="14338" max="14338" width="9.140625" style="59"/>
    <col min="14339" max="14339" width="11.28515625" style="59" customWidth="1"/>
    <col min="14340" max="14340" width="10.42578125" style="59" bestFit="1" customWidth="1"/>
    <col min="14341" max="14341" width="10" style="59" bestFit="1" customWidth="1"/>
    <col min="14342" max="14342" width="12.85546875" style="59" customWidth="1"/>
    <col min="14343" max="14343" width="11.140625" style="59" customWidth="1"/>
    <col min="14344" max="14344" width="10.5703125" style="59" customWidth="1"/>
    <col min="14345" max="14592" width="9.140625" style="59"/>
    <col min="14593" max="14593" width="45.85546875" style="59" bestFit="1" customWidth="1"/>
    <col min="14594" max="14594" width="9.140625" style="59"/>
    <col min="14595" max="14595" width="11.28515625" style="59" customWidth="1"/>
    <col min="14596" max="14596" width="10.42578125" style="59" bestFit="1" customWidth="1"/>
    <col min="14597" max="14597" width="10" style="59" bestFit="1" customWidth="1"/>
    <col min="14598" max="14598" width="12.85546875" style="59" customWidth="1"/>
    <col min="14599" max="14599" width="11.140625" style="59" customWidth="1"/>
    <col min="14600" max="14600" width="10.5703125" style="59" customWidth="1"/>
    <col min="14601" max="14848" width="9.140625" style="59"/>
    <col min="14849" max="14849" width="45.85546875" style="59" bestFit="1" customWidth="1"/>
    <col min="14850" max="14850" width="9.140625" style="59"/>
    <col min="14851" max="14851" width="11.28515625" style="59" customWidth="1"/>
    <col min="14852" max="14852" width="10.42578125" style="59" bestFit="1" customWidth="1"/>
    <col min="14853" max="14853" width="10" style="59" bestFit="1" customWidth="1"/>
    <col min="14854" max="14854" width="12.85546875" style="59" customWidth="1"/>
    <col min="14855" max="14855" width="11.140625" style="59" customWidth="1"/>
    <col min="14856" max="14856" width="10.5703125" style="59" customWidth="1"/>
    <col min="14857" max="15104" width="9.140625" style="59"/>
    <col min="15105" max="15105" width="45.85546875" style="59" bestFit="1" customWidth="1"/>
    <col min="15106" max="15106" width="9.140625" style="59"/>
    <col min="15107" max="15107" width="11.28515625" style="59" customWidth="1"/>
    <col min="15108" max="15108" width="10.42578125" style="59" bestFit="1" customWidth="1"/>
    <col min="15109" max="15109" width="10" style="59" bestFit="1" customWidth="1"/>
    <col min="15110" max="15110" width="12.85546875" style="59" customWidth="1"/>
    <col min="15111" max="15111" width="11.140625" style="59" customWidth="1"/>
    <col min="15112" max="15112" width="10.5703125" style="59" customWidth="1"/>
    <col min="15113" max="15360" width="9.140625" style="59"/>
    <col min="15361" max="15361" width="45.85546875" style="59" bestFit="1" customWidth="1"/>
    <col min="15362" max="15362" width="9.140625" style="59"/>
    <col min="15363" max="15363" width="11.28515625" style="59" customWidth="1"/>
    <col min="15364" max="15364" width="10.42578125" style="59" bestFit="1" customWidth="1"/>
    <col min="15365" max="15365" width="10" style="59" bestFit="1" customWidth="1"/>
    <col min="15366" max="15366" width="12.85546875" style="59" customWidth="1"/>
    <col min="15367" max="15367" width="11.140625" style="59" customWidth="1"/>
    <col min="15368" max="15368" width="10.5703125" style="59" customWidth="1"/>
    <col min="15369" max="15616" width="9.140625" style="59"/>
    <col min="15617" max="15617" width="45.85546875" style="59" bestFit="1" customWidth="1"/>
    <col min="15618" max="15618" width="9.140625" style="59"/>
    <col min="15619" max="15619" width="11.28515625" style="59" customWidth="1"/>
    <col min="15620" max="15620" width="10.42578125" style="59" bestFit="1" customWidth="1"/>
    <col min="15621" max="15621" width="10" style="59" bestFit="1" customWidth="1"/>
    <col min="15622" max="15622" width="12.85546875" style="59" customWidth="1"/>
    <col min="15623" max="15623" width="11.140625" style="59" customWidth="1"/>
    <col min="15624" max="15624" width="10.5703125" style="59" customWidth="1"/>
    <col min="15625" max="15872" width="9.140625" style="59"/>
    <col min="15873" max="15873" width="45.85546875" style="59" bestFit="1" customWidth="1"/>
    <col min="15874" max="15874" width="9.140625" style="59"/>
    <col min="15875" max="15875" width="11.28515625" style="59" customWidth="1"/>
    <col min="15876" max="15876" width="10.42578125" style="59" bestFit="1" customWidth="1"/>
    <col min="15877" max="15877" width="10" style="59" bestFit="1" customWidth="1"/>
    <col min="15878" max="15878" width="12.85546875" style="59" customWidth="1"/>
    <col min="15879" max="15879" width="11.140625" style="59" customWidth="1"/>
    <col min="15880" max="15880" width="10.5703125" style="59" customWidth="1"/>
    <col min="15881" max="16128" width="9.140625" style="59"/>
    <col min="16129" max="16129" width="45.85546875" style="59" bestFit="1" customWidth="1"/>
    <col min="16130" max="16130" width="9.140625" style="59"/>
    <col min="16131" max="16131" width="11.28515625" style="59" customWidth="1"/>
    <col min="16132" max="16132" width="10.42578125" style="59" bestFit="1" customWidth="1"/>
    <col min="16133" max="16133" width="10" style="59" bestFit="1" customWidth="1"/>
    <col min="16134" max="16134" width="12.85546875" style="59" customWidth="1"/>
    <col min="16135" max="16135" width="11.140625" style="59" customWidth="1"/>
    <col min="16136" max="16136" width="10.5703125" style="59" customWidth="1"/>
    <col min="16137" max="16384" width="9.140625" style="59"/>
  </cols>
  <sheetData>
    <row r="1" spans="1:8" s="4" customFormat="1" ht="20.25" x14ac:dyDescent="0.25">
      <c r="A1" s="650" t="s">
        <v>433</v>
      </c>
      <c r="B1" s="651"/>
      <c r="C1" s="651"/>
      <c r="D1" s="651"/>
      <c r="E1" s="651"/>
      <c r="F1" s="651"/>
      <c r="G1" s="651"/>
      <c r="H1" s="652"/>
    </row>
    <row r="2" spans="1:8" s="4" customFormat="1" ht="15.75" thickBot="1" x14ac:dyDescent="0.3">
      <c r="A2" s="653" t="s">
        <v>194</v>
      </c>
      <c r="B2" s="654"/>
      <c r="C2" s="654"/>
      <c r="D2" s="654"/>
      <c r="E2" s="654"/>
      <c r="F2" s="654"/>
      <c r="G2" s="654"/>
      <c r="H2" s="655"/>
    </row>
    <row r="3" spans="1:8" s="4" customFormat="1" ht="15" x14ac:dyDescent="0.25">
      <c r="A3" s="5" t="s">
        <v>434</v>
      </c>
      <c r="B3" s="5"/>
      <c r="C3" s="5" t="s">
        <v>174</v>
      </c>
      <c r="D3" s="5" t="s">
        <v>175</v>
      </c>
      <c r="E3" s="5"/>
      <c r="F3" s="5"/>
      <c r="G3" s="8"/>
      <c r="H3" s="8"/>
    </row>
    <row r="4" spans="1:8" s="4" customFormat="1" ht="26.25" x14ac:dyDescent="0.25">
      <c r="A4" s="46" t="s">
        <v>730</v>
      </c>
      <c r="B4" s="5"/>
      <c r="C4" s="9" t="s">
        <v>426</v>
      </c>
      <c r="D4" s="10">
        <v>44981</v>
      </c>
      <c r="E4" s="5"/>
      <c r="F4" s="5"/>
      <c r="G4" s="8"/>
      <c r="H4" s="8"/>
    </row>
    <row r="5" spans="1:8" s="4" customFormat="1" ht="15" x14ac:dyDescent="0.25">
      <c r="A5" s="6" t="s">
        <v>436</v>
      </c>
      <c r="B5" s="8"/>
      <c r="C5" s="6"/>
      <c r="D5" s="11"/>
      <c r="E5" s="5"/>
      <c r="F5" s="5"/>
      <c r="G5" s="8"/>
      <c r="H5" s="8"/>
    </row>
    <row r="6" spans="1:8" ht="25.5" x14ac:dyDescent="0.2">
      <c r="A6" s="57" t="s">
        <v>176</v>
      </c>
      <c r="B6" s="57" t="s">
        <v>177</v>
      </c>
      <c r="C6" s="57" t="s">
        <v>70</v>
      </c>
      <c r="D6" s="57" t="s">
        <v>178</v>
      </c>
      <c r="E6" s="57" t="s">
        <v>179</v>
      </c>
      <c r="F6" s="57" t="s">
        <v>180</v>
      </c>
      <c r="G6" s="58" t="s">
        <v>181</v>
      </c>
      <c r="H6" s="58" t="s">
        <v>182</v>
      </c>
    </row>
    <row r="7" spans="1:8" x14ac:dyDescent="0.2">
      <c r="A7" s="60" t="s">
        <v>183</v>
      </c>
      <c r="B7" s="57"/>
      <c r="C7" s="57"/>
      <c r="D7" s="57"/>
      <c r="E7" s="57"/>
      <c r="F7" s="57"/>
      <c r="G7" s="58"/>
      <c r="H7" s="58"/>
    </row>
    <row r="8" spans="1:8" s="127" customFormat="1" x14ac:dyDescent="0.25">
      <c r="A8" s="126" t="s">
        <v>726</v>
      </c>
      <c r="B8" s="61" t="s">
        <v>426</v>
      </c>
      <c r="C8" s="130">
        <v>1</v>
      </c>
      <c r="D8" s="129">
        <f>'Resumo de Cotações'!L11</f>
        <v>1570.1666666666667</v>
      </c>
      <c r="E8" s="61"/>
      <c r="F8" s="62">
        <f>D8*C8</f>
        <v>1570.1666666666667</v>
      </c>
      <c r="G8" s="135" t="s">
        <v>653</v>
      </c>
      <c r="H8" s="63" t="s">
        <v>696</v>
      </c>
    </row>
    <row r="9" spans="1:8" x14ac:dyDescent="0.2">
      <c r="A9" s="64"/>
      <c r="B9" s="61"/>
      <c r="C9" s="65"/>
      <c r="D9" s="66"/>
      <c r="E9" s="57"/>
      <c r="F9" s="62"/>
      <c r="G9" s="63"/>
      <c r="H9" s="58"/>
    </row>
    <row r="10" spans="1:8" x14ac:dyDescent="0.2">
      <c r="A10" s="67" t="s">
        <v>455</v>
      </c>
      <c r="B10" s="68"/>
      <c r="C10" s="125"/>
      <c r="D10" s="69"/>
      <c r="E10" s="70"/>
      <c r="F10" s="71"/>
      <c r="G10" s="124"/>
      <c r="H10" s="72"/>
    </row>
    <row r="11" spans="1:8" s="14" customFormat="1" x14ac:dyDescent="0.2">
      <c r="A11" s="68" t="s">
        <v>461</v>
      </c>
      <c r="B11" s="125" t="s">
        <v>457</v>
      </c>
      <c r="C11" s="73">
        <v>0.5</v>
      </c>
      <c r="D11" s="69">
        <v>18.010000000000002</v>
      </c>
      <c r="E11" s="70"/>
      <c r="F11" s="62">
        <f>D11*C11</f>
        <v>9.0050000000000008</v>
      </c>
      <c r="G11" s="124" t="s">
        <v>462</v>
      </c>
      <c r="H11" s="131" t="s">
        <v>637</v>
      </c>
    </row>
    <row r="12" spans="1:8" x14ac:dyDescent="0.2">
      <c r="A12" s="68" t="s">
        <v>659</v>
      </c>
      <c r="B12" s="125" t="s">
        <v>457</v>
      </c>
      <c r="C12" s="73">
        <v>0.5</v>
      </c>
      <c r="D12" s="69">
        <v>21.35</v>
      </c>
      <c r="E12" s="70"/>
      <c r="F12" s="62">
        <f>D12*C12</f>
        <v>10.675000000000001</v>
      </c>
      <c r="G12" s="124" t="s">
        <v>462</v>
      </c>
      <c r="H12" s="131" t="s">
        <v>660</v>
      </c>
    </row>
    <row r="13" spans="1:8" x14ac:dyDescent="0.2">
      <c r="A13" s="68"/>
      <c r="B13" s="125"/>
      <c r="C13" s="73"/>
      <c r="D13" s="69"/>
      <c r="E13" s="70"/>
      <c r="F13" s="62"/>
      <c r="G13" s="124"/>
      <c r="H13" s="131"/>
    </row>
    <row r="14" spans="1:8" x14ac:dyDescent="0.2">
      <c r="A14" s="67" t="s">
        <v>184</v>
      </c>
      <c r="B14" s="68"/>
      <c r="C14" s="68"/>
      <c r="D14" s="68"/>
      <c r="E14" s="68"/>
      <c r="F14" s="76">
        <f>SUM(F8:F13)</f>
        <v>1589.8466666666668</v>
      </c>
      <c r="G14" s="124"/>
      <c r="H14" s="72"/>
    </row>
    <row r="15" spans="1:8" x14ac:dyDescent="0.2">
      <c r="A15" s="68" t="s">
        <v>185</v>
      </c>
      <c r="B15" s="68"/>
      <c r="C15" s="68"/>
      <c r="D15" s="77">
        <v>0.90920000000000001</v>
      </c>
      <c r="E15" s="68"/>
      <c r="F15" s="78"/>
      <c r="G15" s="124"/>
      <c r="H15" s="72"/>
    </row>
    <row r="16" spans="1:8" x14ac:dyDescent="0.2">
      <c r="A16" s="68"/>
      <c r="B16" s="68"/>
      <c r="C16" s="68"/>
      <c r="D16" s="68"/>
      <c r="E16" s="68"/>
      <c r="F16" s="71"/>
      <c r="G16" s="124"/>
      <c r="H16" s="72"/>
    </row>
    <row r="17" spans="1:8" x14ac:dyDescent="0.2">
      <c r="A17" s="72" t="s">
        <v>186</v>
      </c>
      <c r="B17" s="68"/>
      <c r="C17" s="68"/>
      <c r="D17" s="68"/>
      <c r="E17" s="68"/>
      <c r="F17" s="71"/>
      <c r="G17" s="72"/>
      <c r="H17" s="72"/>
    </row>
    <row r="18" spans="1:8" ht="25.5" x14ac:dyDescent="0.2">
      <c r="A18" s="72" t="s">
        <v>187</v>
      </c>
      <c r="B18" s="68"/>
      <c r="C18" s="68"/>
      <c r="D18" s="77">
        <v>0</v>
      </c>
      <c r="E18" s="68"/>
      <c r="F18" s="78">
        <f>F14*D18</f>
        <v>0</v>
      </c>
      <c r="G18" s="72"/>
      <c r="H18" s="72"/>
    </row>
    <row r="19" spans="1:8" x14ac:dyDescent="0.2">
      <c r="A19" s="72"/>
      <c r="B19" s="68"/>
      <c r="C19" s="68"/>
      <c r="D19" s="77"/>
      <c r="E19" s="68"/>
      <c r="F19" s="78"/>
      <c r="G19" s="72"/>
      <c r="H19" s="72"/>
    </row>
    <row r="20" spans="1:8" x14ac:dyDescent="0.2">
      <c r="A20" s="79" t="s">
        <v>188</v>
      </c>
      <c r="B20" s="68"/>
      <c r="C20" s="68"/>
      <c r="D20" s="68"/>
      <c r="E20" s="68"/>
      <c r="F20" s="76">
        <f>F18+F14</f>
        <v>1589.8466666666668</v>
      </c>
      <c r="G20" s="72"/>
      <c r="H20" s="72"/>
    </row>
    <row r="22" spans="1:8" s="119" customFormat="1" ht="12.75" customHeight="1" x14ac:dyDescent="0.2"/>
    <row r="23" spans="1:8" s="119" customFormat="1" ht="12.75" customHeight="1" x14ac:dyDescent="0.2"/>
    <row r="24" spans="1:8" s="119" customFormat="1" x14ac:dyDescent="0.2"/>
    <row r="25" spans="1:8" s="119" customFormat="1" ht="12.75" customHeight="1" x14ac:dyDescent="0.2"/>
    <row r="26" spans="1:8" s="119" customFormat="1" ht="12.75" customHeight="1" x14ac:dyDescent="0.2"/>
    <row r="27" spans="1:8" s="119" customFormat="1" ht="12.75" customHeight="1" x14ac:dyDescent="0.2"/>
    <row r="30" spans="1:8" ht="13.5" thickBot="1" x14ac:dyDescent="0.25">
      <c r="C30" s="81"/>
      <c r="D30" s="82"/>
      <c r="E30" s="81"/>
      <c r="F30" s="393"/>
    </row>
    <row r="31" spans="1:8" x14ac:dyDescent="0.2">
      <c r="C31" s="474" t="s">
        <v>1270</v>
      </c>
      <c r="D31" s="474"/>
      <c r="E31" s="474"/>
      <c r="F31" s="474"/>
    </row>
    <row r="32" spans="1:8" x14ac:dyDescent="0.2">
      <c r="C32" s="465" t="s">
        <v>1271</v>
      </c>
      <c r="D32" s="465"/>
      <c r="E32" s="465"/>
      <c r="F32" s="465"/>
    </row>
  </sheetData>
  <mergeCells count="4">
    <mergeCell ref="A1:H1"/>
    <mergeCell ref="A2:H2"/>
    <mergeCell ref="C31:F31"/>
    <mergeCell ref="C32:F32"/>
  </mergeCells>
  <pageMargins left="0.511811024" right="0.511811024" top="0.78740157499999996" bottom="0.78740157499999996" header="0.31496062000000002" footer="0.31496062000000002"/>
  <pageSetup paperSize="9" scale="75"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32"/>
  <sheetViews>
    <sheetView view="pageBreakPreview" zoomScale="60" zoomScaleNormal="100" workbookViewId="0">
      <selection activeCell="D30" sqref="D30:G32"/>
    </sheetView>
  </sheetViews>
  <sheetFormatPr defaultRowHeight="12.75" x14ac:dyDescent="0.2"/>
  <cols>
    <col min="1" max="1" width="45.85546875" style="59" bestFit="1" customWidth="1"/>
    <col min="2" max="2" width="9.140625" style="59"/>
    <col min="3" max="3" width="11.28515625" style="59" customWidth="1"/>
    <col min="4" max="4" width="11" style="59" bestFit="1" customWidth="1"/>
    <col min="5" max="5" width="10" style="59" bestFit="1" customWidth="1"/>
    <col min="6" max="6" width="12.85546875" style="80" customWidth="1"/>
    <col min="7" max="7" width="11.140625" style="59" customWidth="1"/>
    <col min="8" max="8" width="10.5703125" style="59" customWidth="1"/>
    <col min="9" max="256" width="9.140625" style="59"/>
    <col min="257" max="257" width="45.85546875" style="59" bestFit="1" customWidth="1"/>
    <col min="258" max="258" width="9.140625" style="59"/>
    <col min="259" max="259" width="11.28515625" style="59" customWidth="1"/>
    <col min="260" max="260" width="10.42578125" style="59" bestFit="1" customWidth="1"/>
    <col min="261" max="261" width="10" style="59" bestFit="1" customWidth="1"/>
    <col min="262" max="262" width="12.85546875" style="59" customWidth="1"/>
    <col min="263" max="263" width="11.140625" style="59" customWidth="1"/>
    <col min="264" max="264" width="10.5703125" style="59" customWidth="1"/>
    <col min="265" max="512" width="9.140625" style="59"/>
    <col min="513" max="513" width="45.85546875" style="59" bestFit="1" customWidth="1"/>
    <col min="514" max="514" width="9.140625" style="59"/>
    <col min="515" max="515" width="11.28515625" style="59" customWidth="1"/>
    <col min="516" max="516" width="10.42578125" style="59" bestFit="1" customWidth="1"/>
    <col min="517" max="517" width="10" style="59" bestFit="1" customWidth="1"/>
    <col min="518" max="518" width="12.85546875" style="59" customWidth="1"/>
    <col min="519" max="519" width="11.140625" style="59" customWidth="1"/>
    <col min="520" max="520" width="10.5703125" style="59" customWidth="1"/>
    <col min="521" max="768" width="9.140625" style="59"/>
    <col min="769" max="769" width="45.85546875" style="59" bestFit="1" customWidth="1"/>
    <col min="770" max="770" width="9.140625" style="59"/>
    <col min="771" max="771" width="11.28515625" style="59" customWidth="1"/>
    <col min="772" max="772" width="10.42578125" style="59" bestFit="1" customWidth="1"/>
    <col min="773" max="773" width="10" style="59" bestFit="1" customWidth="1"/>
    <col min="774" max="774" width="12.85546875" style="59" customWidth="1"/>
    <col min="775" max="775" width="11.140625" style="59" customWidth="1"/>
    <col min="776" max="776" width="10.5703125" style="59" customWidth="1"/>
    <col min="777" max="1024" width="9.140625" style="59"/>
    <col min="1025" max="1025" width="45.85546875" style="59" bestFit="1" customWidth="1"/>
    <col min="1026" max="1026" width="9.140625" style="59"/>
    <col min="1027" max="1027" width="11.28515625" style="59" customWidth="1"/>
    <col min="1028" max="1028" width="10.42578125" style="59" bestFit="1" customWidth="1"/>
    <col min="1029" max="1029" width="10" style="59" bestFit="1" customWidth="1"/>
    <col min="1030" max="1030" width="12.85546875" style="59" customWidth="1"/>
    <col min="1031" max="1031" width="11.140625" style="59" customWidth="1"/>
    <col min="1032" max="1032" width="10.5703125" style="59" customWidth="1"/>
    <col min="1033" max="1280" width="9.140625" style="59"/>
    <col min="1281" max="1281" width="45.85546875" style="59" bestFit="1" customWidth="1"/>
    <col min="1282" max="1282" width="9.140625" style="59"/>
    <col min="1283" max="1283" width="11.28515625" style="59" customWidth="1"/>
    <col min="1284" max="1284" width="10.42578125" style="59" bestFit="1" customWidth="1"/>
    <col min="1285" max="1285" width="10" style="59" bestFit="1" customWidth="1"/>
    <col min="1286" max="1286" width="12.85546875" style="59" customWidth="1"/>
    <col min="1287" max="1287" width="11.140625" style="59" customWidth="1"/>
    <col min="1288" max="1288" width="10.5703125" style="59" customWidth="1"/>
    <col min="1289" max="1536" width="9.140625" style="59"/>
    <col min="1537" max="1537" width="45.85546875" style="59" bestFit="1" customWidth="1"/>
    <col min="1538" max="1538" width="9.140625" style="59"/>
    <col min="1539" max="1539" width="11.28515625" style="59" customWidth="1"/>
    <col min="1540" max="1540" width="10.42578125" style="59" bestFit="1" customWidth="1"/>
    <col min="1541" max="1541" width="10" style="59" bestFit="1" customWidth="1"/>
    <col min="1542" max="1542" width="12.85546875" style="59" customWidth="1"/>
    <col min="1543" max="1543" width="11.140625" style="59" customWidth="1"/>
    <col min="1544" max="1544" width="10.5703125" style="59" customWidth="1"/>
    <col min="1545" max="1792" width="9.140625" style="59"/>
    <col min="1793" max="1793" width="45.85546875" style="59" bestFit="1" customWidth="1"/>
    <col min="1794" max="1794" width="9.140625" style="59"/>
    <col min="1795" max="1795" width="11.28515625" style="59" customWidth="1"/>
    <col min="1796" max="1796" width="10.42578125" style="59" bestFit="1" customWidth="1"/>
    <col min="1797" max="1797" width="10" style="59" bestFit="1" customWidth="1"/>
    <col min="1798" max="1798" width="12.85546875" style="59" customWidth="1"/>
    <col min="1799" max="1799" width="11.140625" style="59" customWidth="1"/>
    <col min="1800" max="1800" width="10.5703125" style="59" customWidth="1"/>
    <col min="1801" max="2048" width="9.140625" style="59"/>
    <col min="2049" max="2049" width="45.85546875" style="59" bestFit="1" customWidth="1"/>
    <col min="2050" max="2050" width="9.140625" style="59"/>
    <col min="2051" max="2051" width="11.28515625" style="59" customWidth="1"/>
    <col min="2052" max="2052" width="10.42578125" style="59" bestFit="1" customWidth="1"/>
    <col min="2053" max="2053" width="10" style="59" bestFit="1" customWidth="1"/>
    <col min="2054" max="2054" width="12.85546875" style="59" customWidth="1"/>
    <col min="2055" max="2055" width="11.140625" style="59" customWidth="1"/>
    <col min="2056" max="2056" width="10.5703125" style="59" customWidth="1"/>
    <col min="2057" max="2304" width="9.140625" style="59"/>
    <col min="2305" max="2305" width="45.85546875" style="59" bestFit="1" customWidth="1"/>
    <col min="2306" max="2306" width="9.140625" style="59"/>
    <col min="2307" max="2307" width="11.28515625" style="59" customWidth="1"/>
    <col min="2308" max="2308" width="10.42578125" style="59" bestFit="1" customWidth="1"/>
    <col min="2309" max="2309" width="10" style="59" bestFit="1" customWidth="1"/>
    <col min="2310" max="2310" width="12.85546875" style="59" customWidth="1"/>
    <col min="2311" max="2311" width="11.140625" style="59" customWidth="1"/>
    <col min="2312" max="2312" width="10.5703125" style="59" customWidth="1"/>
    <col min="2313" max="2560" width="9.140625" style="59"/>
    <col min="2561" max="2561" width="45.85546875" style="59" bestFit="1" customWidth="1"/>
    <col min="2562" max="2562" width="9.140625" style="59"/>
    <col min="2563" max="2563" width="11.28515625" style="59" customWidth="1"/>
    <col min="2564" max="2564" width="10.42578125" style="59" bestFit="1" customWidth="1"/>
    <col min="2565" max="2565" width="10" style="59" bestFit="1" customWidth="1"/>
    <col min="2566" max="2566" width="12.85546875" style="59" customWidth="1"/>
    <col min="2567" max="2567" width="11.140625" style="59" customWidth="1"/>
    <col min="2568" max="2568" width="10.5703125" style="59" customWidth="1"/>
    <col min="2569" max="2816" width="9.140625" style="59"/>
    <col min="2817" max="2817" width="45.85546875" style="59" bestFit="1" customWidth="1"/>
    <col min="2818" max="2818" width="9.140625" style="59"/>
    <col min="2819" max="2819" width="11.28515625" style="59" customWidth="1"/>
    <col min="2820" max="2820" width="10.42578125" style="59" bestFit="1" customWidth="1"/>
    <col min="2821" max="2821" width="10" style="59" bestFit="1" customWidth="1"/>
    <col min="2822" max="2822" width="12.85546875" style="59" customWidth="1"/>
    <col min="2823" max="2823" width="11.140625" style="59" customWidth="1"/>
    <col min="2824" max="2824" width="10.5703125" style="59" customWidth="1"/>
    <col min="2825" max="3072" width="9.140625" style="59"/>
    <col min="3073" max="3073" width="45.85546875" style="59" bestFit="1" customWidth="1"/>
    <col min="3074" max="3074" width="9.140625" style="59"/>
    <col min="3075" max="3075" width="11.28515625" style="59" customWidth="1"/>
    <col min="3076" max="3076" width="10.42578125" style="59" bestFit="1" customWidth="1"/>
    <col min="3077" max="3077" width="10" style="59" bestFit="1" customWidth="1"/>
    <col min="3078" max="3078" width="12.85546875" style="59" customWidth="1"/>
    <col min="3079" max="3079" width="11.140625" style="59" customWidth="1"/>
    <col min="3080" max="3080" width="10.5703125" style="59" customWidth="1"/>
    <col min="3081" max="3328" width="9.140625" style="59"/>
    <col min="3329" max="3329" width="45.85546875" style="59" bestFit="1" customWidth="1"/>
    <col min="3330" max="3330" width="9.140625" style="59"/>
    <col min="3331" max="3331" width="11.28515625" style="59" customWidth="1"/>
    <col min="3332" max="3332" width="10.42578125" style="59" bestFit="1" customWidth="1"/>
    <col min="3333" max="3333" width="10" style="59" bestFit="1" customWidth="1"/>
    <col min="3334" max="3334" width="12.85546875" style="59" customWidth="1"/>
    <col min="3335" max="3335" width="11.140625" style="59" customWidth="1"/>
    <col min="3336" max="3336" width="10.5703125" style="59" customWidth="1"/>
    <col min="3337" max="3584" width="9.140625" style="59"/>
    <col min="3585" max="3585" width="45.85546875" style="59" bestFit="1" customWidth="1"/>
    <col min="3586" max="3586" width="9.140625" style="59"/>
    <col min="3587" max="3587" width="11.28515625" style="59" customWidth="1"/>
    <col min="3588" max="3588" width="10.42578125" style="59" bestFit="1" customWidth="1"/>
    <col min="3589" max="3589" width="10" style="59" bestFit="1" customWidth="1"/>
    <col min="3590" max="3590" width="12.85546875" style="59" customWidth="1"/>
    <col min="3591" max="3591" width="11.140625" style="59" customWidth="1"/>
    <col min="3592" max="3592" width="10.5703125" style="59" customWidth="1"/>
    <col min="3593" max="3840" width="9.140625" style="59"/>
    <col min="3841" max="3841" width="45.85546875" style="59" bestFit="1" customWidth="1"/>
    <col min="3842" max="3842" width="9.140625" style="59"/>
    <col min="3843" max="3843" width="11.28515625" style="59" customWidth="1"/>
    <col min="3844" max="3844" width="10.42578125" style="59" bestFit="1" customWidth="1"/>
    <col min="3845" max="3845" width="10" style="59" bestFit="1" customWidth="1"/>
    <col min="3846" max="3846" width="12.85546875" style="59" customWidth="1"/>
    <col min="3847" max="3847" width="11.140625" style="59" customWidth="1"/>
    <col min="3848" max="3848" width="10.5703125" style="59" customWidth="1"/>
    <col min="3849" max="4096" width="9.140625" style="59"/>
    <col min="4097" max="4097" width="45.85546875" style="59" bestFit="1" customWidth="1"/>
    <col min="4098" max="4098" width="9.140625" style="59"/>
    <col min="4099" max="4099" width="11.28515625" style="59" customWidth="1"/>
    <col min="4100" max="4100" width="10.42578125" style="59" bestFit="1" customWidth="1"/>
    <col min="4101" max="4101" width="10" style="59" bestFit="1" customWidth="1"/>
    <col min="4102" max="4102" width="12.85546875" style="59" customWidth="1"/>
    <col min="4103" max="4103" width="11.140625" style="59" customWidth="1"/>
    <col min="4104" max="4104" width="10.5703125" style="59" customWidth="1"/>
    <col min="4105" max="4352" width="9.140625" style="59"/>
    <col min="4353" max="4353" width="45.85546875" style="59" bestFit="1" customWidth="1"/>
    <col min="4354" max="4354" width="9.140625" style="59"/>
    <col min="4355" max="4355" width="11.28515625" style="59" customWidth="1"/>
    <col min="4356" max="4356" width="10.42578125" style="59" bestFit="1" customWidth="1"/>
    <col min="4357" max="4357" width="10" style="59" bestFit="1" customWidth="1"/>
    <col min="4358" max="4358" width="12.85546875" style="59" customWidth="1"/>
    <col min="4359" max="4359" width="11.140625" style="59" customWidth="1"/>
    <col min="4360" max="4360" width="10.5703125" style="59" customWidth="1"/>
    <col min="4361" max="4608" width="9.140625" style="59"/>
    <col min="4609" max="4609" width="45.85546875" style="59" bestFit="1" customWidth="1"/>
    <col min="4610" max="4610" width="9.140625" style="59"/>
    <col min="4611" max="4611" width="11.28515625" style="59" customWidth="1"/>
    <col min="4612" max="4612" width="10.42578125" style="59" bestFit="1" customWidth="1"/>
    <col min="4613" max="4613" width="10" style="59" bestFit="1" customWidth="1"/>
    <col min="4614" max="4614" width="12.85546875" style="59" customWidth="1"/>
    <col min="4615" max="4615" width="11.140625" style="59" customWidth="1"/>
    <col min="4616" max="4616" width="10.5703125" style="59" customWidth="1"/>
    <col min="4617" max="4864" width="9.140625" style="59"/>
    <col min="4865" max="4865" width="45.85546875" style="59" bestFit="1" customWidth="1"/>
    <col min="4866" max="4866" width="9.140625" style="59"/>
    <col min="4867" max="4867" width="11.28515625" style="59" customWidth="1"/>
    <col min="4868" max="4868" width="10.42578125" style="59" bestFit="1" customWidth="1"/>
    <col min="4869" max="4869" width="10" style="59" bestFit="1" customWidth="1"/>
    <col min="4870" max="4870" width="12.85546875" style="59" customWidth="1"/>
    <col min="4871" max="4871" width="11.140625" style="59" customWidth="1"/>
    <col min="4872" max="4872" width="10.5703125" style="59" customWidth="1"/>
    <col min="4873" max="5120" width="9.140625" style="59"/>
    <col min="5121" max="5121" width="45.85546875" style="59" bestFit="1" customWidth="1"/>
    <col min="5122" max="5122" width="9.140625" style="59"/>
    <col min="5123" max="5123" width="11.28515625" style="59" customWidth="1"/>
    <col min="5124" max="5124" width="10.42578125" style="59" bestFit="1" customWidth="1"/>
    <col min="5125" max="5125" width="10" style="59" bestFit="1" customWidth="1"/>
    <col min="5126" max="5126" width="12.85546875" style="59" customWidth="1"/>
    <col min="5127" max="5127" width="11.140625" style="59" customWidth="1"/>
    <col min="5128" max="5128" width="10.5703125" style="59" customWidth="1"/>
    <col min="5129" max="5376" width="9.140625" style="59"/>
    <col min="5377" max="5377" width="45.85546875" style="59" bestFit="1" customWidth="1"/>
    <col min="5378" max="5378" width="9.140625" style="59"/>
    <col min="5379" max="5379" width="11.28515625" style="59" customWidth="1"/>
    <col min="5380" max="5380" width="10.42578125" style="59" bestFit="1" customWidth="1"/>
    <col min="5381" max="5381" width="10" style="59" bestFit="1" customWidth="1"/>
    <col min="5382" max="5382" width="12.85546875" style="59" customWidth="1"/>
    <col min="5383" max="5383" width="11.140625" style="59" customWidth="1"/>
    <col min="5384" max="5384" width="10.5703125" style="59" customWidth="1"/>
    <col min="5385" max="5632" width="9.140625" style="59"/>
    <col min="5633" max="5633" width="45.85546875" style="59" bestFit="1" customWidth="1"/>
    <col min="5634" max="5634" width="9.140625" style="59"/>
    <col min="5635" max="5635" width="11.28515625" style="59" customWidth="1"/>
    <col min="5636" max="5636" width="10.42578125" style="59" bestFit="1" customWidth="1"/>
    <col min="5637" max="5637" width="10" style="59" bestFit="1" customWidth="1"/>
    <col min="5638" max="5638" width="12.85546875" style="59" customWidth="1"/>
    <col min="5639" max="5639" width="11.140625" style="59" customWidth="1"/>
    <col min="5640" max="5640" width="10.5703125" style="59" customWidth="1"/>
    <col min="5641" max="5888" width="9.140625" style="59"/>
    <col min="5889" max="5889" width="45.85546875" style="59" bestFit="1" customWidth="1"/>
    <col min="5890" max="5890" width="9.140625" style="59"/>
    <col min="5891" max="5891" width="11.28515625" style="59" customWidth="1"/>
    <col min="5892" max="5892" width="10.42578125" style="59" bestFit="1" customWidth="1"/>
    <col min="5893" max="5893" width="10" style="59" bestFit="1" customWidth="1"/>
    <col min="5894" max="5894" width="12.85546875" style="59" customWidth="1"/>
    <col min="5895" max="5895" width="11.140625" style="59" customWidth="1"/>
    <col min="5896" max="5896" width="10.5703125" style="59" customWidth="1"/>
    <col min="5897" max="6144" width="9.140625" style="59"/>
    <col min="6145" max="6145" width="45.85546875" style="59" bestFit="1" customWidth="1"/>
    <col min="6146" max="6146" width="9.140625" style="59"/>
    <col min="6147" max="6147" width="11.28515625" style="59" customWidth="1"/>
    <col min="6148" max="6148" width="10.42578125" style="59" bestFit="1" customWidth="1"/>
    <col min="6149" max="6149" width="10" style="59" bestFit="1" customWidth="1"/>
    <col min="6150" max="6150" width="12.85546875" style="59" customWidth="1"/>
    <col min="6151" max="6151" width="11.140625" style="59" customWidth="1"/>
    <col min="6152" max="6152" width="10.5703125" style="59" customWidth="1"/>
    <col min="6153" max="6400" width="9.140625" style="59"/>
    <col min="6401" max="6401" width="45.85546875" style="59" bestFit="1" customWidth="1"/>
    <col min="6402" max="6402" width="9.140625" style="59"/>
    <col min="6403" max="6403" width="11.28515625" style="59" customWidth="1"/>
    <col min="6404" max="6404" width="10.42578125" style="59" bestFit="1" customWidth="1"/>
    <col min="6405" max="6405" width="10" style="59" bestFit="1" customWidth="1"/>
    <col min="6406" max="6406" width="12.85546875" style="59" customWidth="1"/>
    <col min="6407" max="6407" width="11.140625" style="59" customWidth="1"/>
    <col min="6408" max="6408" width="10.5703125" style="59" customWidth="1"/>
    <col min="6409" max="6656" width="9.140625" style="59"/>
    <col min="6657" max="6657" width="45.85546875" style="59" bestFit="1" customWidth="1"/>
    <col min="6658" max="6658" width="9.140625" style="59"/>
    <col min="6659" max="6659" width="11.28515625" style="59" customWidth="1"/>
    <col min="6660" max="6660" width="10.42578125" style="59" bestFit="1" customWidth="1"/>
    <col min="6661" max="6661" width="10" style="59" bestFit="1" customWidth="1"/>
    <col min="6662" max="6662" width="12.85546875" style="59" customWidth="1"/>
    <col min="6663" max="6663" width="11.140625" style="59" customWidth="1"/>
    <col min="6664" max="6664" width="10.5703125" style="59" customWidth="1"/>
    <col min="6665" max="6912" width="9.140625" style="59"/>
    <col min="6913" max="6913" width="45.85546875" style="59" bestFit="1" customWidth="1"/>
    <col min="6914" max="6914" width="9.140625" style="59"/>
    <col min="6915" max="6915" width="11.28515625" style="59" customWidth="1"/>
    <col min="6916" max="6916" width="10.42578125" style="59" bestFit="1" customWidth="1"/>
    <col min="6917" max="6917" width="10" style="59" bestFit="1" customWidth="1"/>
    <col min="6918" max="6918" width="12.85546875" style="59" customWidth="1"/>
    <col min="6919" max="6919" width="11.140625" style="59" customWidth="1"/>
    <col min="6920" max="6920" width="10.5703125" style="59" customWidth="1"/>
    <col min="6921" max="7168" width="9.140625" style="59"/>
    <col min="7169" max="7169" width="45.85546875" style="59" bestFit="1" customWidth="1"/>
    <col min="7170" max="7170" width="9.140625" style="59"/>
    <col min="7171" max="7171" width="11.28515625" style="59" customWidth="1"/>
    <col min="7172" max="7172" width="10.42578125" style="59" bestFit="1" customWidth="1"/>
    <col min="7173" max="7173" width="10" style="59" bestFit="1" customWidth="1"/>
    <col min="7174" max="7174" width="12.85546875" style="59" customWidth="1"/>
    <col min="7175" max="7175" width="11.140625" style="59" customWidth="1"/>
    <col min="7176" max="7176" width="10.5703125" style="59" customWidth="1"/>
    <col min="7177" max="7424" width="9.140625" style="59"/>
    <col min="7425" max="7425" width="45.85546875" style="59" bestFit="1" customWidth="1"/>
    <col min="7426" max="7426" width="9.140625" style="59"/>
    <col min="7427" max="7427" width="11.28515625" style="59" customWidth="1"/>
    <col min="7428" max="7428" width="10.42578125" style="59" bestFit="1" customWidth="1"/>
    <col min="7429" max="7429" width="10" style="59" bestFit="1" customWidth="1"/>
    <col min="7430" max="7430" width="12.85546875" style="59" customWidth="1"/>
    <col min="7431" max="7431" width="11.140625" style="59" customWidth="1"/>
    <col min="7432" max="7432" width="10.5703125" style="59" customWidth="1"/>
    <col min="7433" max="7680" width="9.140625" style="59"/>
    <col min="7681" max="7681" width="45.85546875" style="59" bestFit="1" customWidth="1"/>
    <col min="7682" max="7682" width="9.140625" style="59"/>
    <col min="7683" max="7683" width="11.28515625" style="59" customWidth="1"/>
    <col min="7684" max="7684" width="10.42578125" style="59" bestFit="1" customWidth="1"/>
    <col min="7685" max="7685" width="10" style="59" bestFit="1" customWidth="1"/>
    <col min="7686" max="7686" width="12.85546875" style="59" customWidth="1"/>
    <col min="7687" max="7687" width="11.140625" style="59" customWidth="1"/>
    <col min="7688" max="7688" width="10.5703125" style="59" customWidth="1"/>
    <col min="7689" max="7936" width="9.140625" style="59"/>
    <col min="7937" max="7937" width="45.85546875" style="59" bestFit="1" customWidth="1"/>
    <col min="7938" max="7938" width="9.140625" style="59"/>
    <col min="7939" max="7939" width="11.28515625" style="59" customWidth="1"/>
    <col min="7940" max="7940" width="10.42578125" style="59" bestFit="1" customWidth="1"/>
    <col min="7941" max="7941" width="10" style="59" bestFit="1" customWidth="1"/>
    <col min="7942" max="7942" width="12.85546875" style="59" customWidth="1"/>
    <col min="7943" max="7943" width="11.140625" style="59" customWidth="1"/>
    <col min="7944" max="7944" width="10.5703125" style="59" customWidth="1"/>
    <col min="7945" max="8192" width="9.140625" style="59"/>
    <col min="8193" max="8193" width="45.85546875" style="59" bestFit="1" customWidth="1"/>
    <col min="8194" max="8194" width="9.140625" style="59"/>
    <col min="8195" max="8195" width="11.28515625" style="59" customWidth="1"/>
    <col min="8196" max="8196" width="10.42578125" style="59" bestFit="1" customWidth="1"/>
    <col min="8197" max="8197" width="10" style="59" bestFit="1" customWidth="1"/>
    <col min="8198" max="8198" width="12.85546875" style="59" customWidth="1"/>
    <col min="8199" max="8199" width="11.140625" style="59" customWidth="1"/>
    <col min="8200" max="8200" width="10.5703125" style="59" customWidth="1"/>
    <col min="8201" max="8448" width="9.140625" style="59"/>
    <col min="8449" max="8449" width="45.85546875" style="59" bestFit="1" customWidth="1"/>
    <col min="8450" max="8450" width="9.140625" style="59"/>
    <col min="8451" max="8451" width="11.28515625" style="59" customWidth="1"/>
    <col min="8452" max="8452" width="10.42578125" style="59" bestFit="1" customWidth="1"/>
    <col min="8453" max="8453" width="10" style="59" bestFit="1" customWidth="1"/>
    <col min="8454" max="8454" width="12.85546875" style="59" customWidth="1"/>
    <col min="8455" max="8455" width="11.140625" style="59" customWidth="1"/>
    <col min="8456" max="8456" width="10.5703125" style="59" customWidth="1"/>
    <col min="8457" max="8704" width="9.140625" style="59"/>
    <col min="8705" max="8705" width="45.85546875" style="59" bestFit="1" customWidth="1"/>
    <col min="8706" max="8706" width="9.140625" style="59"/>
    <col min="8707" max="8707" width="11.28515625" style="59" customWidth="1"/>
    <col min="8708" max="8708" width="10.42578125" style="59" bestFit="1" customWidth="1"/>
    <col min="8709" max="8709" width="10" style="59" bestFit="1" customWidth="1"/>
    <col min="8710" max="8710" width="12.85546875" style="59" customWidth="1"/>
    <col min="8711" max="8711" width="11.140625" style="59" customWidth="1"/>
    <col min="8712" max="8712" width="10.5703125" style="59" customWidth="1"/>
    <col min="8713" max="8960" width="9.140625" style="59"/>
    <col min="8961" max="8961" width="45.85546875" style="59" bestFit="1" customWidth="1"/>
    <col min="8962" max="8962" width="9.140625" style="59"/>
    <col min="8963" max="8963" width="11.28515625" style="59" customWidth="1"/>
    <col min="8964" max="8964" width="10.42578125" style="59" bestFit="1" customWidth="1"/>
    <col min="8965" max="8965" width="10" style="59" bestFit="1" customWidth="1"/>
    <col min="8966" max="8966" width="12.85546875" style="59" customWidth="1"/>
    <col min="8967" max="8967" width="11.140625" style="59" customWidth="1"/>
    <col min="8968" max="8968" width="10.5703125" style="59" customWidth="1"/>
    <col min="8969" max="9216" width="9.140625" style="59"/>
    <col min="9217" max="9217" width="45.85546875" style="59" bestFit="1" customWidth="1"/>
    <col min="9218" max="9218" width="9.140625" style="59"/>
    <col min="9219" max="9219" width="11.28515625" style="59" customWidth="1"/>
    <col min="9220" max="9220" width="10.42578125" style="59" bestFit="1" customWidth="1"/>
    <col min="9221" max="9221" width="10" style="59" bestFit="1" customWidth="1"/>
    <col min="9222" max="9222" width="12.85546875" style="59" customWidth="1"/>
    <col min="9223" max="9223" width="11.140625" style="59" customWidth="1"/>
    <col min="9224" max="9224" width="10.5703125" style="59" customWidth="1"/>
    <col min="9225" max="9472" width="9.140625" style="59"/>
    <col min="9473" max="9473" width="45.85546875" style="59" bestFit="1" customWidth="1"/>
    <col min="9474" max="9474" width="9.140625" style="59"/>
    <col min="9475" max="9475" width="11.28515625" style="59" customWidth="1"/>
    <col min="9476" max="9476" width="10.42578125" style="59" bestFit="1" customWidth="1"/>
    <col min="9477" max="9477" width="10" style="59" bestFit="1" customWidth="1"/>
    <col min="9478" max="9478" width="12.85546875" style="59" customWidth="1"/>
    <col min="9479" max="9479" width="11.140625" style="59" customWidth="1"/>
    <col min="9480" max="9480" width="10.5703125" style="59" customWidth="1"/>
    <col min="9481" max="9728" width="9.140625" style="59"/>
    <col min="9729" max="9729" width="45.85546875" style="59" bestFit="1" customWidth="1"/>
    <col min="9730" max="9730" width="9.140625" style="59"/>
    <col min="9731" max="9731" width="11.28515625" style="59" customWidth="1"/>
    <col min="9732" max="9732" width="10.42578125" style="59" bestFit="1" customWidth="1"/>
    <col min="9733" max="9733" width="10" style="59" bestFit="1" customWidth="1"/>
    <col min="9734" max="9734" width="12.85546875" style="59" customWidth="1"/>
    <col min="9735" max="9735" width="11.140625" style="59" customWidth="1"/>
    <col min="9736" max="9736" width="10.5703125" style="59" customWidth="1"/>
    <col min="9737" max="9984" width="9.140625" style="59"/>
    <col min="9985" max="9985" width="45.85546875" style="59" bestFit="1" customWidth="1"/>
    <col min="9986" max="9986" width="9.140625" style="59"/>
    <col min="9987" max="9987" width="11.28515625" style="59" customWidth="1"/>
    <col min="9988" max="9988" width="10.42578125" style="59" bestFit="1" customWidth="1"/>
    <col min="9989" max="9989" width="10" style="59" bestFit="1" customWidth="1"/>
    <col min="9990" max="9990" width="12.85546875" style="59" customWidth="1"/>
    <col min="9991" max="9991" width="11.140625" style="59" customWidth="1"/>
    <col min="9992" max="9992" width="10.5703125" style="59" customWidth="1"/>
    <col min="9993" max="10240" width="9.140625" style="59"/>
    <col min="10241" max="10241" width="45.85546875" style="59" bestFit="1" customWidth="1"/>
    <col min="10242" max="10242" width="9.140625" style="59"/>
    <col min="10243" max="10243" width="11.28515625" style="59" customWidth="1"/>
    <col min="10244" max="10244" width="10.42578125" style="59" bestFit="1" customWidth="1"/>
    <col min="10245" max="10245" width="10" style="59" bestFit="1" customWidth="1"/>
    <col min="10246" max="10246" width="12.85546875" style="59" customWidth="1"/>
    <col min="10247" max="10247" width="11.140625" style="59" customWidth="1"/>
    <col min="10248" max="10248" width="10.5703125" style="59" customWidth="1"/>
    <col min="10249" max="10496" width="9.140625" style="59"/>
    <col min="10497" max="10497" width="45.85546875" style="59" bestFit="1" customWidth="1"/>
    <col min="10498" max="10498" width="9.140625" style="59"/>
    <col min="10499" max="10499" width="11.28515625" style="59" customWidth="1"/>
    <col min="10500" max="10500" width="10.42578125" style="59" bestFit="1" customWidth="1"/>
    <col min="10501" max="10501" width="10" style="59" bestFit="1" customWidth="1"/>
    <col min="10502" max="10502" width="12.85546875" style="59" customWidth="1"/>
    <col min="10503" max="10503" width="11.140625" style="59" customWidth="1"/>
    <col min="10504" max="10504" width="10.5703125" style="59" customWidth="1"/>
    <col min="10505" max="10752" width="9.140625" style="59"/>
    <col min="10753" max="10753" width="45.85546875" style="59" bestFit="1" customWidth="1"/>
    <col min="10754" max="10754" width="9.140625" style="59"/>
    <col min="10755" max="10755" width="11.28515625" style="59" customWidth="1"/>
    <col min="10756" max="10756" width="10.42578125" style="59" bestFit="1" customWidth="1"/>
    <col min="10757" max="10757" width="10" style="59" bestFit="1" customWidth="1"/>
    <col min="10758" max="10758" width="12.85546875" style="59" customWidth="1"/>
    <col min="10759" max="10759" width="11.140625" style="59" customWidth="1"/>
    <col min="10760" max="10760" width="10.5703125" style="59" customWidth="1"/>
    <col min="10761" max="11008" width="9.140625" style="59"/>
    <col min="11009" max="11009" width="45.85546875" style="59" bestFit="1" customWidth="1"/>
    <col min="11010" max="11010" width="9.140625" style="59"/>
    <col min="11011" max="11011" width="11.28515625" style="59" customWidth="1"/>
    <col min="11012" max="11012" width="10.42578125" style="59" bestFit="1" customWidth="1"/>
    <col min="11013" max="11013" width="10" style="59" bestFit="1" customWidth="1"/>
    <col min="11014" max="11014" width="12.85546875" style="59" customWidth="1"/>
    <col min="11015" max="11015" width="11.140625" style="59" customWidth="1"/>
    <col min="11016" max="11016" width="10.5703125" style="59" customWidth="1"/>
    <col min="11017" max="11264" width="9.140625" style="59"/>
    <col min="11265" max="11265" width="45.85546875" style="59" bestFit="1" customWidth="1"/>
    <col min="11266" max="11266" width="9.140625" style="59"/>
    <col min="11267" max="11267" width="11.28515625" style="59" customWidth="1"/>
    <col min="11268" max="11268" width="10.42578125" style="59" bestFit="1" customWidth="1"/>
    <col min="11269" max="11269" width="10" style="59" bestFit="1" customWidth="1"/>
    <col min="11270" max="11270" width="12.85546875" style="59" customWidth="1"/>
    <col min="11271" max="11271" width="11.140625" style="59" customWidth="1"/>
    <col min="11272" max="11272" width="10.5703125" style="59" customWidth="1"/>
    <col min="11273" max="11520" width="9.140625" style="59"/>
    <col min="11521" max="11521" width="45.85546875" style="59" bestFit="1" customWidth="1"/>
    <col min="11522" max="11522" width="9.140625" style="59"/>
    <col min="11523" max="11523" width="11.28515625" style="59" customWidth="1"/>
    <col min="11524" max="11524" width="10.42578125" style="59" bestFit="1" customWidth="1"/>
    <col min="11525" max="11525" width="10" style="59" bestFit="1" customWidth="1"/>
    <col min="11526" max="11526" width="12.85546875" style="59" customWidth="1"/>
    <col min="11527" max="11527" width="11.140625" style="59" customWidth="1"/>
    <col min="11528" max="11528" width="10.5703125" style="59" customWidth="1"/>
    <col min="11529" max="11776" width="9.140625" style="59"/>
    <col min="11777" max="11777" width="45.85546875" style="59" bestFit="1" customWidth="1"/>
    <col min="11778" max="11778" width="9.140625" style="59"/>
    <col min="11779" max="11779" width="11.28515625" style="59" customWidth="1"/>
    <col min="11780" max="11780" width="10.42578125" style="59" bestFit="1" customWidth="1"/>
    <col min="11781" max="11781" width="10" style="59" bestFit="1" customWidth="1"/>
    <col min="11782" max="11782" width="12.85546875" style="59" customWidth="1"/>
    <col min="11783" max="11783" width="11.140625" style="59" customWidth="1"/>
    <col min="11784" max="11784" width="10.5703125" style="59" customWidth="1"/>
    <col min="11785" max="12032" width="9.140625" style="59"/>
    <col min="12033" max="12033" width="45.85546875" style="59" bestFit="1" customWidth="1"/>
    <col min="12034" max="12034" width="9.140625" style="59"/>
    <col min="12035" max="12035" width="11.28515625" style="59" customWidth="1"/>
    <col min="12036" max="12036" width="10.42578125" style="59" bestFit="1" customWidth="1"/>
    <col min="12037" max="12037" width="10" style="59" bestFit="1" customWidth="1"/>
    <col min="12038" max="12038" width="12.85546875" style="59" customWidth="1"/>
    <col min="12039" max="12039" width="11.140625" style="59" customWidth="1"/>
    <col min="12040" max="12040" width="10.5703125" style="59" customWidth="1"/>
    <col min="12041" max="12288" width="9.140625" style="59"/>
    <col min="12289" max="12289" width="45.85546875" style="59" bestFit="1" customWidth="1"/>
    <col min="12290" max="12290" width="9.140625" style="59"/>
    <col min="12291" max="12291" width="11.28515625" style="59" customWidth="1"/>
    <col min="12292" max="12292" width="10.42578125" style="59" bestFit="1" customWidth="1"/>
    <col min="12293" max="12293" width="10" style="59" bestFit="1" customWidth="1"/>
    <col min="12294" max="12294" width="12.85546875" style="59" customWidth="1"/>
    <col min="12295" max="12295" width="11.140625" style="59" customWidth="1"/>
    <col min="12296" max="12296" width="10.5703125" style="59" customWidth="1"/>
    <col min="12297" max="12544" width="9.140625" style="59"/>
    <col min="12545" max="12545" width="45.85546875" style="59" bestFit="1" customWidth="1"/>
    <col min="12546" max="12546" width="9.140625" style="59"/>
    <col min="12547" max="12547" width="11.28515625" style="59" customWidth="1"/>
    <col min="12548" max="12548" width="10.42578125" style="59" bestFit="1" customWidth="1"/>
    <col min="12549" max="12549" width="10" style="59" bestFit="1" customWidth="1"/>
    <col min="12550" max="12550" width="12.85546875" style="59" customWidth="1"/>
    <col min="12551" max="12551" width="11.140625" style="59" customWidth="1"/>
    <col min="12552" max="12552" width="10.5703125" style="59" customWidth="1"/>
    <col min="12553" max="12800" width="9.140625" style="59"/>
    <col min="12801" max="12801" width="45.85546875" style="59" bestFit="1" customWidth="1"/>
    <col min="12802" max="12802" width="9.140625" style="59"/>
    <col min="12803" max="12803" width="11.28515625" style="59" customWidth="1"/>
    <col min="12804" max="12804" width="10.42578125" style="59" bestFit="1" customWidth="1"/>
    <col min="12805" max="12805" width="10" style="59" bestFit="1" customWidth="1"/>
    <col min="12806" max="12806" width="12.85546875" style="59" customWidth="1"/>
    <col min="12807" max="12807" width="11.140625" style="59" customWidth="1"/>
    <col min="12808" max="12808" width="10.5703125" style="59" customWidth="1"/>
    <col min="12809" max="13056" width="9.140625" style="59"/>
    <col min="13057" max="13057" width="45.85546875" style="59" bestFit="1" customWidth="1"/>
    <col min="13058" max="13058" width="9.140625" style="59"/>
    <col min="13059" max="13059" width="11.28515625" style="59" customWidth="1"/>
    <col min="13060" max="13060" width="10.42578125" style="59" bestFit="1" customWidth="1"/>
    <col min="13061" max="13061" width="10" style="59" bestFit="1" customWidth="1"/>
    <col min="13062" max="13062" width="12.85546875" style="59" customWidth="1"/>
    <col min="13063" max="13063" width="11.140625" style="59" customWidth="1"/>
    <col min="13064" max="13064" width="10.5703125" style="59" customWidth="1"/>
    <col min="13065" max="13312" width="9.140625" style="59"/>
    <col min="13313" max="13313" width="45.85546875" style="59" bestFit="1" customWidth="1"/>
    <col min="13314" max="13314" width="9.140625" style="59"/>
    <col min="13315" max="13315" width="11.28515625" style="59" customWidth="1"/>
    <col min="13316" max="13316" width="10.42578125" style="59" bestFit="1" customWidth="1"/>
    <col min="13317" max="13317" width="10" style="59" bestFit="1" customWidth="1"/>
    <col min="13318" max="13318" width="12.85546875" style="59" customWidth="1"/>
    <col min="13319" max="13319" width="11.140625" style="59" customWidth="1"/>
    <col min="13320" max="13320" width="10.5703125" style="59" customWidth="1"/>
    <col min="13321" max="13568" width="9.140625" style="59"/>
    <col min="13569" max="13569" width="45.85546875" style="59" bestFit="1" customWidth="1"/>
    <col min="13570" max="13570" width="9.140625" style="59"/>
    <col min="13571" max="13571" width="11.28515625" style="59" customWidth="1"/>
    <col min="13572" max="13572" width="10.42578125" style="59" bestFit="1" customWidth="1"/>
    <col min="13573" max="13573" width="10" style="59" bestFit="1" customWidth="1"/>
    <col min="13574" max="13574" width="12.85546875" style="59" customWidth="1"/>
    <col min="13575" max="13575" width="11.140625" style="59" customWidth="1"/>
    <col min="13576" max="13576" width="10.5703125" style="59" customWidth="1"/>
    <col min="13577" max="13824" width="9.140625" style="59"/>
    <col min="13825" max="13825" width="45.85546875" style="59" bestFit="1" customWidth="1"/>
    <col min="13826" max="13826" width="9.140625" style="59"/>
    <col min="13827" max="13827" width="11.28515625" style="59" customWidth="1"/>
    <col min="13828" max="13828" width="10.42578125" style="59" bestFit="1" customWidth="1"/>
    <col min="13829" max="13829" width="10" style="59" bestFit="1" customWidth="1"/>
    <col min="13830" max="13830" width="12.85546875" style="59" customWidth="1"/>
    <col min="13831" max="13831" width="11.140625" style="59" customWidth="1"/>
    <col min="13832" max="13832" width="10.5703125" style="59" customWidth="1"/>
    <col min="13833" max="14080" width="9.140625" style="59"/>
    <col min="14081" max="14081" width="45.85546875" style="59" bestFit="1" customWidth="1"/>
    <col min="14082" max="14082" width="9.140625" style="59"/>
    <col min="14083" max="14083" width="11.28515625" style="59" customWidth="1"/>
    <col min="14084" max="14084" width="10.42578125" style="59" bestFit="1" customWidth="1"/>
    <col min="14085" max="14085" width="10" style="59" bestFit="1" customWidth="1"/>
    <col min="14086" max="14086" width="12.85546875" style="59" customWidth="1"/>
    <col min="14087" max="14087" width="11.140625" style="59" customWidth="1"/>
    <col min="14088" max="14088" width="10.5703125" style="59" customWidth="1"/>
    <col min="14089" max="14336" width="9.140625" style="59"/>
    <col min="14337" max="14337" width="45.85546875" style="59" bestFit="1" customWidth="1"/>
    <col min="14338" max="14338" width="9.140625" style="59"/>
    <col min="14339" max="14339" width="11.28515625" style="59" customWidth="1"/>
    <col min="14340" max="14340" width="10.42578125" style="59" bestFit="1" customWidth="1"/>
    <col min="14341" max="14341" width="10" style="59" bestFit="1" customWidth="1"/>
    <col min="14342" max="14342" width="12.85546875" style="59" customWidth="1"/>
    <col min="14343" max="14343" width="11.140625" style="59" customWidth="1"/>
    <col min="14344" max="14344" width="10.5703125" style="59" customWidth="1"/>
    <col min="14345" max="14592" width="9.140625" style="59"/>
    <col min="14593" max="14593" width="45.85546875" style="59" bestFit="1" customWidth="1"/>
    <col min="14594" max="14594" width="9.140625" style="59"/>
    <col min="14595" max="14595" width="11.28515625" style="59" customWidth="1"/>
    <col min="14596" max="14596" width="10.42578125" style="59" bestFit="1" customWidth="1"/>
    <col min="14597" max="14597" width="10" style="59" bestFit="1" customWidth="1"/>
    <col min="14598" max="14598" width="12.85546875" style="59" customWidth="1"/>
    <col min="14599" max="14599" width="11.140625" style="59" customWidth="1"/>
    <col min="14600" max="14600" width="10.5703125" style="59" customWidth="1"/>
    <col min="14601" max="14848" width="9.140625" style="59"/>
    <col min="14849" max="14849" width="45.85546875" style="59" bestFit="1" customWidth="1"/>
    <col min="14850" max="14850" width="9.140625" style="59"/>
    <col min="14851" max="14851" width="11.28515625" style="59" customWidth="1"/>
    <col min="14852" max="14852" width="10.42578125" style="59" bestFit="1" customWidth="1"/>
    <col min="14853" max="14853" width="10" style="59" bestFit="1" customWidth="1"/>
    <col min="14854" max="14854" width="12.85546875" style="59" customWidth="1"/>
    <col min="14855" max="14855" width="11.140625" style="59" customWidth="1"/>
    <col min="14856" max="14856" width="10.5703125" style="59" customWidth="1"/>
    <col min="14857" max="15104" width="9.140625" style="59"/>
    <col min="15105" max="15105" width="45.85546875" style="59" bestFit="1" customWidth="1"/>
    <col min="15106" max="15106" width="9.140625" style="59"/>
    <col min="15107" max="15107" width="11.28515625" style="59" customWidth="1"/>
    <col min="15108" max="15108" width="10.42578125" style="59" bestFit="1" customWidth="1"/>
    <col min="15109" max="15109" width="10" style="59" bestFit="1" customWidth="1"/>
    <col min="15110" max="15110" width="12.85546875" style="59" customWidth="1"/>
    <col min="15111" max="15111" width="11.140625" style="59" customWidth="1"/>
    <col min="15112" max="15112" width="10.5703125" style="59" customWidth="1"/>
    <col min="15113" max="15360" width="9.140625" style="59"/>
    <col min="15361" max="15361" width="45.85546875" style="59" bestFit="1" customWidth="1"/>
    <col min="15362" max="15362" width="9.140625" style="59"/>
    <col min="15363" max="15363" width="11.28515625" style="59" customWidth="1"/>
    <col min="15364" max="15364" width="10.42578125" style="59" bestFit="1" customWidth="1"/>
    <col min="15365" max="15365" width="10" style="59" bestFit="1" customWidth="1"/>
    <col min="15366" max="15366" width="12.85546875" style="59" customWidth="1"/>
    <col min="15367" max="15367" width="11.140625" style="59" customWidth="1"/>
    <col min="15368" max="15368" width="10.5703125" style="59" customWidth="1"/>
    <col min="15369" max="15616" width="9.140625" style="59"/>
    <col min="15617" max="15617" width="45.85546875" style="59" bestFit="1" customWidth="1"/>
    <col min="15618" max="15618" width="9.140625" style="59"/>
    <col min="15619" max="15619" width="11.28515625" style="59" customWidth="1"/>
    <col min="15620" max="15620" width="10.42578125" style="59" bestFit="1" customWidth="1"/>
    <col min="15621" max="15621" width="10" style="59" bestFit="1" customWidth="1"/>
    <col min="15622" max="15622" width="12.85546875" style="59" customWidth="1"/>
    <col min="15623" max="15623" width="11.140625" style="59" customWidth="1"/>
    <col min="15624" max="15624" width="10.5703125" style="59" customWidth="1"/>
    <col min="15625" max="15872" width="9.140625" style="59"/>
    <col min="15873" max="15873" width="45.85546875" style="59" bestFit="1" customWidth="1"/>
    <col min="15874" max="15874" width="9.140625" style="59"/>
    <col min="15875" max="15875" width="11.28515625" style="59" customWidth="1"/>
    <col min="15876" max="15876" width="10.42578125" style="59" bestFit="1" customWidth="1"/>
    <col min="15877" max="15877" width="10" style="59" bestFit="1" customWidth="1"/>
    <col min="15878" max="15878" width="12.85546875" style="59" customWidth="1"/>
    <col min="15879" max="15879" width="11.140625" style="59" customWidth="1"/>
    <col min="15880" max="15880" width="10.5703125" style="59" customWidth="1"/>
    <col min="15881" max="16128" width="9.140625" style="59"/>
    <col min="16129" max="16129" width="45.85546875" style="59" bestFit="1" customWidth="1"/>
    <col min="16130" max="16130" width="9.140625" style="59"/>
    <col min="16131" max="16131" width="11.28515625" style="59" customWidth="1"/>
    <col min="16132" max="16132" width="10.42578125" style="59" bestFit="1" customWidth="1"/>
    <col min="16133" max="16133" width="10" style="59" bestFit="1" customWidth="1"/>
    <col min="16134" max="16134" width="12.85546875" style="59" customWidth="1"/>
    <col min="16135" max="16135" width="11.140625" style="59" customWidth="1"/>
    <col min="16136" max="16136" width="10.5703125" style="59" customWidth="1"/>
    <col min="16137" max="16384" width="9.140625" style="59"/>
  </cols>
  <sheetData>
    <row r="1" spans="1:8" s="4" customFormat="1" ht="20.25" x14ac:dyDescent="0.25">
      <c r="A1" s="650" t="s">
        <v>504</v>
      </c>
      <c r="B1" s="651"/>
      <c r="C1" s="651"/>
      <c r="D1" s="651"/>
      <c r="E1" s="651"/>
      <c r="F1" s="651"/>
      <c r="G1" s="651"/>
      <c r="H1" s="652"/>
    </row>
    <row r="2" spans="1:8" s="4" customFormat="1" ht="15.75" thickBot="1" x14ac:dyDescent="0.3">
      <c r="A2" s="653" t="s">
        <v>194</v>
      </c>
      <c r="B2" s="654"/>
      <c r="C2" s="654"/>
      <c r="D2" s="654"/>
      <c r="E2" s="654"/>
      <c r="F2" s="654"/>
      <c r="G2" s="654"/>
      <c r="H2" s="655"/>
    </row>
    <row r="3" spans="1:8" s="4" customFormat="1" ht="15" x14ac:dyDescent="0.25">
      <c r="A3" s="5" t="s">
        <v>434</v>
      </c>
      <c r="B3" s="5"/>
      <c r="C3" s="5" t="s">
        <v>174</v>
      </c>
      <c r="D3" s="5" t="s">
        <v>175</v>
      </c>
      <c r="E3" s="5"/>
      <c r="F3" s="5"/>
      <c r="G3" s="8"/>
      <c r="H3" s="8"/>
    </row>
    <row r="4" spans="1:8" s="4" customFormat="1" ht="15" x14ac:dyDescent="0.25">
      <c r="A4" s="46" t="s">
        <v>731</v>
      </c>
      <c r="B4" s="5"/>
      <c r="C4" s="9" t="s">
        <v>426</v>
      </c>
      <c r="D4" s="10">
        <v>44981</v>
      </c>
      <c r="E4" s="5"/>
      <c r="F4" s="5"/>
      <c r="G4" s="8"/>
      <c r="H4" s="8"/>
    </row>
    <row r="5" spans="1:8" s="4" customFormat="1" ht="15" x14ac:dyDescent="0.25">
      <c r="A5" s="6" t="s">
        <v>436</v>
      </c>
      <c r="B5" s="8"/>
      <c r="C5" s="6"/>
      <c r="D5" s="11"/>
      <c r="E5" s="5"/>
      <c r="F5" s="5"/>
      <c r="G5" s="8"/>
      <c r="H5" s="8"/>
    </row>
    <row r="6" spans="1:8" ht="25.5" x14ac:dyDescent="0.2">
      <c r="A6" s="57" t="s">
        <v>176</v>
      </c>
      <c r="B6" s="57" t="s">
        <v>177</v>
      </c>
      <c r="C6" s="57" t="s">
        <v>70</v>
      </c>
      <c r="D6" s="57" t="s">
        <v>178</v>
      </c>
      <c r="E6" s="57" t="s">
        <v>179</v>
      </c>
      <c r="F6" s="57" t="s">
        <v>180</v>
      </c>
      <c r="G6" s="58" t="s">
        <v>181</v>
      </c>
      <c r="H6" s="58" t="s">
        <v>182</v>
      </c>
    </row>
    <row r="7" spans="1:8" x14ac:dyDescent="0.2">
      <c r="A7" s="60" t="s">
        <v>183</v>
      </c>
      <c r="B7" s="57"/>
      <c r="C7" s="57"/>
      <c r="D7" s="57"/>
      <c r="E7" s="57"/>
      <c r="F7" s="57"/>
      <c r="G7" s="58"/>
      <c r="H7" s="58"/>
    </row>
    <row r="8" spans="1:8" s="127" customFormat="1" x14ac:dyDescent="0.25">
      <c r="A8" s="126" t="s">
        <v>729</v>
      </c>
      <c r="B8" s="61" t="s">
        <v>426</v>
      </c>
      <c r="C8" s="130">
        <v>1</v>
      </c>
      <c r="D8" s="129">
        <f>'Resumo de Cotações'!L12</f>
        <v>98.030000000000015</v>
      </c>
      <c r="E8" s="61"/>
      <c r="F8" s="62">
        <f>D8*C8</f>
        <v>98.030000000000015</v>
      </c>
      <c r="G8" s="135" t="s">
        <v>653</v>
      </c>
      <c r="H8" s="63" t="s">
        <v>689</v>
      </c>
    </row>
    <row r="9" spans="1:8" x14ac:dyDescent="0.2">
      <c r="A9" s="64"/>
      <c r="B9" s="61"/>
      <c r="C9" s="65"/>
      <c r="D9" s="66"/>
      <c r="E9" s="57"/>
      <c r="F9" s="62"/>
      <c r="G9" s="63"/>
      <c r="H9" s="58"/>
    </row>
    <row r="10" spans="1:8" x14ac:dyDescent="0.2">
      <c r="A10" s="67" t="s">
        <v>455</v>
      </c>
      <c r="B10" s="68"/>
      <c r="C10" s="125"/>
      <c r="D10" s="69"/>
      <c r="E10" s="70"/>
      <c r="F10" s="71"/>
      <c r="G10" s="124"/>
      <c r="H10" s="72"/>
    </row>
    <row r="11" spans="1:8" s="14" customFormat="1" x14ac:dyDescent="0.2">
      <c r="A11" s="68" t="s">
        <v>461</v>
      </c>
      <c r="B11" s="125" t="s">
        <v>457</v>
      </c>
      <c r="C11" s="73">
        <v>0.5</v>
      </c>
      <c r="D11" s="69">
        <v>18.010000000000002</v>
      </c>
      <c r="E11" s="70"/>
      <c r="F11" s="62">
        <f>D11*C11</f>
        <v>9.0050000000000008</v>
      </c>
      <c r="G11" s="124" t="s">
        <v>462</v>
      </c>
      <c r="H11" s="131" t="s">
        <v>637</v>
      </c>
    </row>
    <row r="12" spans="1:8" x14ac:dyDescent="0.2">
      <c r="A12" s="68" t="s">
        <v>659</v>
      </c>
      <c r="B12" s="125" t="s">
        <v>457</v>
      </c>
      <c r="C12" s="73">
        <v>0.5</v>
      </c>
      <c r="D12" s="69">
        <v>21.35</v>
      </c>
      <c r="E12" s="70"/>
      <c r="F12" s="62">
        <f>D12*C12</f>
        <v>10.675000000000001</v>
      </c>
      <c r="G12" s="124" t="s">
        <v>462</v>
      </c>
      <c r="H12" s="131" t="s">
        <v>660</v>
      </c>
    </row>
    <row r="13" spans="1:8" x14ac:dyDescent="0.2">
      <c r="A13" s="68"/>
      <c r="B13" s="125"/>
      <c r="C13" s="73"/>
      <c r="D13" s="69"/>
      <c r="E13" s="70"/>
      <c r="F13" s="62"/>
      <c r="G13" s="124"/>
      <c r="H13" s="131"/>
    </row>
    <row r="14" spans="1:8" x14ac:dyDescent="0.2">
      <c r="A14" s="67" t="s">
        <v>184</v>
      </c>
      <c r="B14" s="68"/>
      <c r="C14" s="68"/>
      <c r="D14" s="68"/>
      <c r="E14" s="68"/>
      <c r="F14" s="76">
        <f>SUM(F8:F13)</f>
        <v>117.71000000000001</v>
      </c>
      <c r="G14" s="124"/>
      <c r="H14" s="72"/>
    </row>
    <row r="15" spans="1:8" x14ac:dyDescent="0.2">
      <c r="A15" s="68" t="s">
        <v>185</v>
      </c>
      <c r="B15" s="68"/>
      <c r="C15" s="68"/>
      <c r="D15" s="77">
        <v>0.90920000000000001</v>
      </c>
      <c r="E15" s="68"/>
      <c r="F15" s="78"/>
      <c r="G15" s="124"/>
      <c r="H15" s="72"/>
    </row>
    <row r="16" spans="1:8" x14ac:dyDescent="0.2">
      <c r="A16" s="68"/>
      <c r="B16" s="68"/>
      <c r="C16" s="68"/>
      <c r="D16" s="68"/>
      <c r="E16" s="68"/>
      <c r="F16" s="71"/>
      <c r="G16" s="124"/>
      <c r="H16" s="72"/>
    </row>
    <row r="17" spans="1:8" x14ac:dyDescent="0.2">
      <c r="A17" s="72" t="s">
        <v>186</v>
      </c>
      <c r="B17" s="68"/>
      <c r="C17" s="68"/>
      <c r="D17" s="68"/>
      <c r="E17" s="68"/>
      <c r="F17" s="71"/>
      <c r="G17" s="72"/>
      <c r="H17" s="72"/>
    </row>
    <row r="18" spans="1:8" ht="25.5" x14ac:dyDescent="0.2">
      <c r="A18" s="72" t="s">
        <v>187</v>
      </c>
      <c r="B18" s="68"/>
      <c r="C18" s="68"/>
      <c r="D18" s="77">
        <v>0</v>
      </c>
      <c r="E18" s="68"/>
      <c r="F18" s="78">
        <f>F14*D18</f>
        <v>0</v>
      </c>
      <c r="G18" s="72"/>
      <c r="H18" s="72"/>
    </row>
    <row r="19" spans="1:8" x14ac:dyDescent="0.2">
      <c r="A19" s="72"/>
      <c r="B19" s="68"/>
      <c r="C19" s="68"/>
      <c r="D19" s="77"/>
      <c r="E19" s="68"/>
      <c r="F19" s="78"/>
      <c r="G19" s="72"/>
      <c r="H19" s="72"/>
    </row>
    <row r="20" spans="1:8" x14ac:dyDescent="0.2">
      <c r="A20" s="79" t="s">
        <v>188</v>
      </c>
      <c r="B20" s="68"/>
      <c r="C20" s="68"/>
      <c r="D20" s="68"/>
      <c r="E20" s="68"/>
      <c r="F20" s="76">
        <f>F18+F14</f>
        <v>117.71000000000001</v>
      </c>
      <c r="G20" s="72"/>
      <c r="H20" s="72"/>
    </row>
    <row r="22" spans="1:8" s="119" customFormat="1" ht="12.75" customHeight="1" x14ac:dyDescent="0.2"/>
    <row r="23" spans="1:8" s="119" customFormat="1" ht="12.75" customHeight="1" x14ac:dyDescent="0.2"/>
    <row r="24" spans="1:8" s="119" customFormat="1" x14ac:dyDescent="0.2"/>
    <row r="25" spans="1:8" s="119" customFormat="1" ht="12.75" customHeight="1" x14ac:dyDescent="0.2"/>
    <row r="26" spans="1:8" s="119" customFormat="1" ht="12.75" customHeight="1" x14ac:dyDescent="0.2"/>
    <row r="27" spans="1:8" s="119" customFormat="1" ht="12.75" customHeight="1" x14ac:dyDescent="0.2"/>
    <row r="30" spans="1:8" ht="13.5" thickBot="1" x14ac:dyDescent="0.25">
      <c r="D30" s="81"/>
      <c r="E30" s="82"/>
      <c r="F30" s="81"/>
      <c r="G30" s="393"/>
    </row>
    <row r="31" spans="1:8" x14ac:dyDescent="0.2">
      <c r="D31" s="474" t="s">
        <v>1270</v>
      </c>
      <c r="E31" s="474"/>
      <c r="F31" s="474"/>
      <c r="G31" s="474"/>
    </row>
    <row r="32" spans="1:8" x14ac:dyDescent="0.2">
      <c r="D32" s="465" t="s">
        <v>1271</v>
      </c>
      <c r="E32" s="465"/>
      <c r="F32" s="465"/>
      <c r="G32" s="465"/>
    </row>
  </sheetData>
  <mergeCells count="4">
    <mergeCell ref="A1:H1"/>
    <mergeCell ref="A2:H2"/>
    <mergeCell ref="D31:G31"/>
    <mergeCell ref="D32:G32"/>
  </mergeCells>
  <pageMargins left="0.511811024" right="0.511811024" top="0.78740157499999996" bottom="0.78740157499999996" header="0.31496062000000002" footer="0.31496062000000002"/>
  <pageSetup paperSize="9" scale="7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32"/>
  <sheetViews>
    <sheetView view="pageBreakPreview" zoomScale="60" zoomScaleNormal="100" workbookViewId="0">
      <selection activeCell="C30" sqref="C30:F32"/>
    </sheetView>
  </sheetViews>
  <sheetFormatPr defaultRowHeight="12.75" x14ac:dyDescent="0.2"/>
  <cols>
    <col min="1" max="1" width="45.85546875" style="59" bestFit="1" customWidth="1"/>
    <col min="2" max="2" width="9.140625" style="59"/>
    <col min="3" max="3" width="11.28515625" style="59" customWidth="1"/>
    <col min="4" max="4" width="10.42578125" style="59" bestFit="1" customWidth="1"/>
    <col min="5" max="5" width="10" style="59" bestFit="1" customWidth="1"/>
    <col min="6" max="6" width="12.85546875" style="80" customWidth="1"/>
    <col min="7" max="7" width="11.140625" style="59" customWidth="1"/>
    <col min="8" max="8" width="10.5703125" style="59" customWidth="1"/>
    <col min="9" max="256" width="9.140625" style="59"/>
    <col min="257" max="257" width="45.85546875" style="59" bestFit="1" customWidth="1"/>
    <col min="258" max="258" width="9.140625" style="59"/>
    <col min="259" max="259" width="11.28515625" style="59" customWidth="1"/>
    <col min="260" max="260" width="10.42578125" style="59" bestFit="1" customWidth="1"/>
    <col min="261" max="261" width="10" style="59" bestFit="1" customWidth="1"/>
    <col min="262" max="262" width="12.85546875" style="59" customWidth="1"/>
    <col min="263" max="263" width="11.140625" style="59" customWidth="1"/>
    <col min="264" max="264" width="10.5703125" style="59" customWidth="1"/>
    <col min="265" max="512" width="9.140625" style="59"/>
    <col min="513" max="513" width="45.85546875" style="59" bestFit="1" customWidth="1"/>
    <col min="514" max="514" width="9.140625" style="59"/>
    <col min="515" max="515" width="11.28515625" style="59" customWidth="1"/>
    <col min="516" max="516" width="10.42578125" style="59" bestFit="1" customWidth="1"/>
    <col min="517" max="517" width="10" style="59" bestFit="1" customWidth="1"/>
    <col min="518" max="518" width="12.85546875" style="59" customWidth="1"/>
    <col min="519" max="519" width="11.140625" style="59" customWidth="1"/>
    <col min="520" max="520" width="10.5703125" style="59" customWidth="1"/>
    <col min="521" max="768" width="9.140625" style="59"/>
    <col min="769" max="769" width="45.85546875" style="59" bestFit="1" customWidth="1"/>
    <col min="770" max="770" width="9.140625" style="59"/>
    <col min="771" max="771" width="11.28515625" style="59" customWidth="1"/>
    <col min="772" max="772" width="10.42578125" style="59" bestFit="1" customWidth="1"/>
    <col min="773" max="773" width="10" style="59" bestFit="1" customWidth="1"/>
    <col min="774" max="774" width="12.85546875" style="59" customWidth="1"/>
    <col min="775" max="775" width="11.140625" style="59" customWidth="1"/>
    <col min="776" max="776" width="10.5703125" style="59" customWidth="1"/>
    <col min="777" max="1024" width="9.140625" style="59"/>
    <col min="1025" max="1025" width="45.85546875" style="59" bestFit="1" customWidth="1"/>
    <col min="1026" max="1026" width="9.140625" style="59"/>
    <col min="1027" max="1027" width="11.28515625" style="59" customWidth="1"/>
    <col min="1028" max="1028" width="10.42578125" style="59" bestFit="1" customWidth="1"/>
    <col min="1029" max="1029" width="10" style="59" bestFit="1" customWidth="1"/>
    <col min="1030" max="1030" width="12.85546875" style="59" customWidth="1"/>
    <col min="1031" max="1031" width="11.140625" style="59" customWidth="1"/>
    <col min="1032" max="1032" width="10.5703125" style="59" customWidth="1"/>
    <col min="1033" max="1280" width="9.140625" style="59"/>
    <col min="1281" max="1281" width="45.85546875" style="59" bestFit="1" customWidth="1"/>
    <col min="1282" max="1282" width="9.140625" style="59"/>
    <col min="1283" max="1283" width="11.28515625" style="59" customWidth="1"/>
    <col min="1284" max="1284" width="10.42578125" style="59" bestFit="1" customWidth="1"/>
    <col min="1285" max="1285" width="10" style="59" bestFit="1" customWidth="1"/>
    <col min="1286" max="1286" width="12.85546875" style="59" customWidth="1"/>
    <col min="1287" max="1287" width="11.140625" style="59" customWidth="1"/>
    <col min="1288" max="1288" width="10.5703125" style="59" customWidth="1"/>
    <col min="1289" max="1536" width="9.140625" style="59"/>
    <col min="1537" max="1537" width="45.85546875" style="59" bestFit="1" customWidth="1"/>
    <col min="1538" max="1538" width="9.140625" style="59"/>
    <col min="1539" max="1539" width="11.28515625" style="59" customWidth="1"/>
    <col min="1540" max="1540" width="10.42578125" style="59" bestFit="1" customWidth="1"/>
    <col min="1541" max="1541" width="10" style="59" bestFit="1" customWidth="1"/>
    <col min="1542" max="1542" width="12.85546875" style="59" customWidth="1"/>
    <col min="1543" max="1543" width="11.140625" style="59" customWidth="1"/>
    <col min="1544" max="1544" width="10.5703125" style="59" customWidth="1"/>
    <col min="1545" max="1792" width="9.140625" style="59"/>
    <col min="1793" max="1793" width="45.85546875" style="59" bestFit="1" customWidth="1"/>
    <col min="1794" max="1794" width="9.140625" style="59"/>
    <col min="1795" max="1795" width="11.28515625" style="59" customWidth="1"/>
    <col min="1796" max="1796" width="10.42578125" style="59" bestFit="1" customWidth="1"/>
    <col min="1797" max="1797" width="10" style="59" bestFit="1" customWidth="1"/>
    <col min="1798" max="1798" width="12.85546875" style="59" customWidth="1"/>
    <col min="1799" max="1799" width="11.140625" style="59" customWidth="1"/>
    <col min="1800" max="1800" width="10.5703125" style="59" customWidth="1"/>
    <col min="1801" max="2048" width="9.140625" style="59"/>
    <col min="2049" max="2049" width="45.85546875" style="59" bestFit="1" customWidth="1"/>
    <col min="2050" max="2050" width="9.140625" style="59"/>
    <col min="2051" max="2051" width="11.28515625" style="59" customWidth="1"/>
    <col min="2052" max="2052" width="10.42578125" style="59" bestFit="1" customWidth="1"/>
    <col min="2053" max="2053" width="10" style="59" bestFit="1" customWidth="1"/>
    <col min="2054" max="2054" width="12.85546875" style="59" customWidth="1"/>
    <col min="2055" max="2055" width="11.140625" style="59" customWidth="1"/>
    <col min="2056" max="2056" width="10.5703125" style="59" customWidth="1"/>
    <col min="2057" max="2304" width="9.140625" style="59"/>
    <col min="2305" max="2305" width="45.85546875" style="59" bestFit="1" customWidth="1"/>
    <col min="2306" max="2306" width="9.140625" style="59"/>
    <col min="2307" max="2307" width="11.28515625" style="59" customWidth="1"/>
    <col min="2308" max="2308" width="10.42578125" style="59" bestFit="1" customWidth="1"/>
    <col min="2309" max="2309" width="10" style="59" bestFit="1" customWidth="1"/>
    <col min="2310" max="2310" width="12.85546875" style="59" customWidth="1"/>
    <col min="2311" max="2311" width="11.140625" style="59" customWidth="1"/>
    <col min="2312" max="2312" width="10.5703125" style="59" customWidth="1"/>
    <col min="2313" max="2560" width="9.140625" style="59"/>
    <col min="2561" max="2561" width="45.85546875" style="59" bestFit="1" customWidth="1"/>
    <col min="2562" max="2562" width="9.140625" style="59"/>
    <col min="2563" max="2563" width="11.28515625" style="59" customWidth="1"/>
    <col min="2564" max="2564" width="10.42578125" style="59" bestFit="1" customWidth="1"/>
    <col min="2565" max="2565" width="10" style="59" bestFit="1" customWidth="1"/>
    <col min="2566" max="2566" width="12.85546875" style="59" customWidth="1"/>
    <col min="2567" max="2567" width="11.140625" style="59" customWidth="1"/>
    <col min="2568" max="2568" width="10.5703125" style="59" customWidth="1"/>
    <col min="2569" max="2816" width="9.140625" style="59"/>
    <col min="2817" max="2817" width="45.85546875" style="59" bestFit="1" customWidth="1"/>
    <col min="2818" max="2818" width="9.140625" style="59"/>
    <col min="2819" max="2819" width="11.28515625" style="59" customWidth="1"/>
    <col min="2820" max="2820" width="10.42578125" style="59" bestFit="1" customWidth="1"/>
    <col min="2821" max="2821" width="10" style="59" bestFit="1" customWidth="1"/>
    <col min="2822" max="2822" width="12.85546875" style="59" customWidth="1"/>
    <col min="2823" max="2823" width="11.140625" style="59" customWidth="1"/>
    <col min="2824" max="2824" width="10.5703125" style="59" customWidth="1"/>
    <col min="2825" max="3072" width="9.140625" style="59"/>
    <col min="3073" max="3073" width="45.85546875" style="59" bestFit="1" customWidth="1"/>
    <col min="3074" max="3074" width="9.140625" style="59"/>
    <col min="3075" max="3075" width="11.28515625" style="59" customWidth="1"/>
    <col min="3076" max="3076" width="10.42578125" style="59" bestFit="1" customWidth="1"/>
    <col min="3077" max="3077" width="10" style="59" bestFit="1" customWidth="1"/>
    <col min="3078" max="3078" width="12.85546875" style="59" customWidth="1"/>
    <col min="3079" max="3079" width="11.140625" style="59" customWidth="1"/>
    <col min="3080" max="3080" width="10.5703125" style="59" customWidth="1"/>
    <col min="3081" max="3328" width="9.140625" style="59"/>
    <col min="3329" max="3329" width="45.85546875" style="59" bestFit="1" customWidth="1"/>
    <col min="3330" max="3330" width="9.140625" style="59"/>
    <col min="3331" max="3331" width="11.28515625" style="59" customWidth="1"/>
    <col min="3332" max="3332" width="10.42578125" style="59" bestFit="1" customWidth="1"/>
    <col min="3333" max="3333" width="10" style="59" bestFit="1" customWidth="1"/>
    <col min="3334" max="3334" width="12.85546875" style="59" customWidth="1"/>
    <col min="3335" max="3335" width="11.140625" style="59" customWidth="1"/>
    <col min="3336" max="3336" width="10.5703125" style="59" customWidth="1"/>
    <col min="3337" max="3584" width="9.140625" style="59"/>
    <col min="3585" max="3585" width="45.85546875" style="59" bestFit="1" customWidth="1"/>
    <col min="3586" max="3586" width="9.140625" style="59"/>
    <col min="3587" max="3587" width="11.28515625" style="59" customWidth="1"/>
    <col min="3588" max="3588" width="10.42578125" style="59" bestFit="1" customWidth="1"/>
    <col min="3589" max="3589" width="10" style="59" bestFit="1" customWidth="1"/>
    <col min="3590" max="3590" width="12.85546875" style="59" customWidth="1"/>
    <col min="3591" max="3591" width="11.140625" style="59" customWidth="1"/>
    <col min="3592" max="3592" width="10.5703125" style="59" customWidth="1"/>
    <col min="3593" max="3840" width="9.140625" style="59"/>
    <col min="3841" max="3841" width="45.85546875" style="59" bestFit="1" customWidth="1"/>
    <col min="3842" max="3842" width="9.140625" style="59"/>
    <col min="3843" max="3843" width="11.28515625" style="59" customWidth="1"/>
    <col min="3844" max="3844" width="10.42578125" style="59" bestFit="1" customWidth="1"/>
    <col min="3845" max="3845" width="10" style="59" bestFit="1" customWidth="1"/>
    <col min="3846" max="3846" width="12.85546875" style="59" customWidth="1"/>
    <col min="3847" max="3847" width="11.140625" style="59" customWidth="1"/>
    <col min="3848" max="3848" width="10.5703125" style="59" customWidth="1"/>
    <col min="3849" max="4096" width="9.140625" style="59"/>
    <col min="4097" max="4097" width="45.85546875" style="59" bestFit="1" customWidth="1"/>
    <col min="4098" max="4098" width="9.140625" style="59"/>
    <col min="4099" max="4099" width="11.28515625" style="59" customWidth="1"/>
    <col min="4100" max="4100" width="10.42578125" style="59" bestFit="1" customWidth="1"/>
    <col min="4101" max="4101" width="10" style="59" bestFit="1" customWidth="1"/>
    <col min="4102" max="4102" width="12.85546875" style="59" customWidth="1"/>
    <col min="4103" max="4103" width="11.140625" style="59" customWidth="1"/>
    <col min="4104" max="4104" width="10.5703125" style="59" customWidth="1"/>
    <col min="4105" max="4352" width="9.140625" style="59"/>
    <col min="4353" max="4353" width="45.85546875" style="59" bestFit="1" customWidth="1"/>
    <col min="4354" max="4354" width="9.140625" style="59"/>
    <col min="4355" max="4355" width="11.28515625" style="59" customWidth="1"/>
    <col min="4356" max="4356" width="10.42578125" style="59" bestFit="1" customWidth="1"/>
    <col min="4357" max="4357" width="10" style="59" bestFit="1" customWidth="1"/>
    <col min="4358" max="4358" width="12.85546875" style="59" customWidth="1"/>
    <col min="4359" max="4359" width="11.140625" style="59" customWidth="1"/>
    <col min="4360" max="4360" width="10.5703125" style="59" customWidth="1"/>
    <col min="4361" max="4608" width="9.140625" style="59"/>
    <col min="4609" max="4609" width="45.85546875" style="59" bestFit="1" customWidth="1"/>
    <col min="4610" max="4610" width="9.140625" style="59"/>
    <col min="4611" max="4611" width="11.28515625" style="59" customWidth="1"/>
    <col min="4612" max="4612" width="10.42578125" style="59" bestFit="1" customWidth="1"/>
    <col min="4613" max="4613" width="10" style="59" bestFit="1" customWidth="1"/>
    <col min="4614" max="4614" width="12.85546875" style="59" customWidth="1"/>
    <col min="4615" max="4615" width="11.140625" style="59" customWidth="1"/>
    <col min="4616" max="4616" width="10.5703125" style="59" customWidth="1"/>
    <col min="4617" max="4864" width="9.140625" style="59"/>
    <col min="4865" max="4865" width="45.85546875" style="59" bestFit="1" customWidth="1"/>
    <col min="4866" max="4866" width="9.140625" style="59"/>
    <col min="4867" max="4867" width="11.28515625" style="59" customWidth="1"/>
    <col min="4868" max="4868" width="10.42578125" style="59" bestFit="1" customWidth="1"/>
    <col min="4869" max="4869" width="10" style="59" bestFit="1" customWidth="1"/>
    <col min="4870" max="4870" width="12.85546875" style="59" customWidth="1"/>
    <col min="4871" max="4871" width="11.140625" style="59" customWidth="1"/>
    <col min="4872" max="4872" width="10.5703125" style="59" customWidth="1"/>
    <col min="4873" max="5120" width="9.140625" style="59"/>
    <col min="5121" max="5121" width="45.85546875" style="59" bestFit="1" customWidth="1"/>
    <col min="5122" max="5122" width="9.140625" style="59"/>
    <col min="5123" max="5123" width="11.28515625" style="59" customWidth="1"/>
    <col min="5124" max="5124" width="10.42578125" style="59" bestFit="1" customWidth="1"/>
    <col min="5125" max="5125" width="10" style="59" bestFit="1" customWidth="1"/>
    <col min="5126" max="5126" width="12.85546875" style="59" customWidth="1"/>
    <col min="5127" max="5127" width="11.140625" style="59" customWidth="1"/>
    <col min="5128" max="5128" width="10.5703125" style="59" customWidth="1"/>
    <col min="5129" max="5376" width="9.140625" style="59"/>
    <col min="5377" max="5377" width="45.85546875" style="59" bestFit="1" customWidth="1"/>
    <col min="5378" max="5378" width="9.140625" style="59"/>
    <col min="5379" max="5379" width="11.28515625" style="59" customWidth="1"/>
    <col min="5380" max="5380" width="10.42578125" style="59" bestFit="1" customWidth="1"/>
    <col min="5381" max="5381" width="10" style="59" bestFit="1" customWidth="1"/>
    <col min="5382" max="5382" width="12.85546875" style="59" customWidth="1"/>
    <col min="5383" max="5383" width="11.140625" style="59" customWidth="1"/>
    <col min="5384" max="5384" width="10.5703125" style="59" customWidth="1"/>
    <col min="5385" max="5632" width="9.140625" style="59"/>
    <col min="5633" max="5633" width="45.85546875" style="59" bestFit="1" customWidth="1"/>
    <col min="5634" max="5634" width="9.140625" style="59"/>
    <col min="5635" max="5635" width="11.28515625" style="59" customWidth="1"/>
    <col min="5636" max="5636" width="10.42578125" style="59" bestFit="1" customWidth="1"/>
    <col min="5637" max="5637" width="10" style="59" bestFit="1" customWidth="1"/>
    <col min="5638" max="5638" width="12.85546875" style="59" customWidth="1"/>
    <col min="5639" max="5639" width="11.140625" style="59" customWidth="1"/>
    <col min="5640" max="5640" width="10.5703125" style="59" customWidth="1"/>
    <col min="5641" max="5888" width="9.140625" style="59"/>
    <col min="5889" max="5889" width="45.85546875" style="59" bestFit="1" customWidth="1"/>
    <col min="5890" max="5890" width="9.140625" style="59"/>
    <col min="5891" max="5891" width="11.28515625" style="59" customWidth="1"/>
    <col min="5892" max="5892" width="10.42578125" style="59" bestFit="1" customWidth="1"/>
    <col min="5893" max="5893" width="10" style="59" bestFit="1" customWidth="1"/>
    <col min="5894" max="5894" width="12.85546875" style="59" customWidth="1"/>
    <col min="5895" max="5895" width="11.140625" style="59" customWidth="1"/>
    <col min="5896" max="5896" width="10.5703125" style="59" customWidth="1"/>
    <col min="5897" max="6144" width="9.140625" style="59"/>
    <col min="6145" max="6145" width="45.85546875" style="59" bestFit="1" customWidth="1"/>
    <col min="6146" max="6146" width="9.140625" style="59"/>
    <col min="6147" max="6147" width="11.28515625" style="59" customWidth="1"/>
    <col min="6148" max="6148" width="10.42578125" style="59" bestFit="1" customWidth="1"/>
    <col min="6149" max="6149" width="10" style="59" bestFit="1" customWidth="1"/>
    <col min="6150" max="6150" width="12.85546875" style="59" customWidth="1"/>
    <col min="6151" max="6151" width="11.140625" style="59" customWidth="1"/>
    <col min="6152" max="6152" width="10.5703125" style="59" customWidth="1"/>
    <col min="6153" max="6400" width="9.140625" style="59"/>
    <col min="6401" max="6401" width="45.85546875" style="59" bestFit="1" customWidth="1"/>
    <col min="6402" max="6402" width="9.140625" style="59"/>
    <col min="6403" max="6403" width="11.28515625" style="59" customWidth="1"/>
    <col min="6404" max="6404" width="10.42578125" style="59" bestFit="1" customWidth="1"/>
    <col min="6405" max="6405" width="10" style="59" bestFit="1" customWidth="1"/>
    <col min="6406" max="6406" width="12.85546875" style="59" customWidth="1"/>
    <col min="6407" max="6407" width="11.140625" style="59" customWidth="1"/>
    <col min="6408" max="6408" width="10.5703125" style="59" customWidth="1"/>
    <col min="6409" max="6656" width="9.140625" style="59"/>
    <col min="6657" max="6657" width="45.85546875" style="59" bestFit="1" customWidth="1"/>
    <col min="6658" max="6658" width="9.140625" style="59"/>
    <col min="6659" max="6659" width="11.28515625" style="59" customWidth="1"/>
    <col min="6660" max="6660" width="10.42578125" style="59" bestFit="1" customWidth="1"/>
    <col min="6661" max="6661" width="10" style="59" bestFit="1" customWidth="1"/>
    <col min="6662" max="6662" width="12.85546875" style="59" customWidth="1"/>
    <col min="6663" max="6663" width="11.140625" style="59" customWidth="1"/>
    <col min="6664" max="6664" width="10.5703125" style="59" customWidth="1"/>
    <col min="6665" max="6912" width="9.140625" style="59"/>
    <col min="6913" max="6913" width="45.85546875" style="59" bestFit="1" customWidth="1"/>
    <col min="6914" max="6914" width="9.140625" style="59"/>
    <col min="6915" max="6915" width="11.28515625" style="59" customWidth="1"/>
    <col min="6916" max="6916" width="10.42578125" style="59" bestFit="1" customWidth="1"/>
    <col min="6917" max="6917" width="10" style="59" bestFit="1" customWidth="1"/>
    <col min="6918" max="6918" width="12.85546875" style="59" customWidth="1"/>
    <col min="6919" max="6919" width="11.140625" style="59" customWidth="1"/>
    <col min="6920" max="6920" width="10.5703125" style="59" customWidth="1"/>
    <col min="6921" max="7168" width="9.140625" style="59"/>
    <col min="7169" max="7169" width="45.85546875" style="59" bestFit="1" customWidth="1"/>
    <col min="7170" max="7170" width="9.140625" style="59"/>
    <col min="7171" max="7171" width="11.28515625" style="59" customWidth="1"/>
    <col min="7172" max="7172" width="10.42578125" style="59" bestFit="1" customWidth="1"/>
    <col min="7173" max="7173" width="10" style="59" bestFit="1" customWidth="1"/>
    <col min="7174" max="7174" width="12.85546875" style="59" customWidth="1"/>
    <col min="7175" max="7175" width="11.140625" style="59" customWidth="1"/>
    <col min="7176" max="7176" width="10.5703125" style="59" customWidth="1"/>
    <col min="7177" max="7424" width="9.140625" style="59"/>
    <col min="7425" max="7425" width="45.85546875" style="59" bestFit="1" customWidth="1"/>
    <col min="7426" max="7426" width="9.140625" style="59"/>
    <col min="7427" max="7427" width="11.28515625" style="59" customWidth="1"/>
    <col min="7428" max="7428" width="10.42578125" style="59" bestFit="1" customWidth="1"/>
    <col min="7429" max="7429" width="10" style="59" bestFit="1" customWidth="1"/>
    <col min="7430" max="7430" width="12.85546875" style="59" customWidth="1"/>
    <col min="7431" max="7431" width="11.140625" style="59" customWidth="1"/>
    <col min="7432" max="7432" width="10.5703125" style="59" customWidth="1"/>
    <col min="7433" max="7680" width="9.140625" style="59"/>
    <col min="7681" max="7681" width="45.85546875" style="59" bestFit="1" customWidth="1"/>
    <col min="7682" max="7682" width="9.140625" style="59"/>
    <col min="7683" max="7683" width="11.28515625" style="59" customWidth="1"/>
    <col min="7684" max="7684" width="10.42578125" style="59" bestFit="1" customWidth="1"/>
    <col min="7685" max="7685" width="10" style="59" bestFit="1" customWidth="1"/>
    <col min="7686" max="7686" width="12.85546875" style="59" customWidth="1"/>
    <col min="7687" max="7687" width="11.140625" style="59" customWidth="1"/>
    <col min="7688" max="7688" width="10.5703125" style="59" customWidth="1"/>
    <col min="7689" max="7936" width="9.140625" style="59"/>
    <col min="7937" max="7937" width="45.85546875" style="59" bestFit="1" customWidth="1"/>
    <col min="7938" max="7938" width="9.140625" style="59"/>
    <col min="7939" max="7939" width="11.28515625" style="59" customWidth="1"/>
    <col min="7940" max="7940" width="10.42578125" style="59" bestFit="1" customWidth="1"/>
    <col min="7941" max="7941" width="10" style="59" bestFit="1" customWidth="1"/>
    <col min="7942" max="7942" width="12.85546875" style="59" customWidth="1"/>
    <col min="7943" max="7943" width="11.140625" style="59" customWidth="1"/>
    <col min="7944" max="7944" width="10.5703125" style="59" customWidth="1"/>
    <col min="7945" max="8192" width="9.140625" style="59"/>
    <col min="8193" max="8193" width="45.85546875" style="59" bestFit="1" customWidth="1"/>
    <col min="8194" max="8194" width="9.140625" style="59"/>
    <col min="8195" max="8195" width="11.28515625" style="59" customWidth="1"/>
    <col min="8196" max="8196" width="10.42578125" style="59" bestFit="1" customWidth="1"/>
    <col min="8197" max="8197" width="10" style="59" bestFit="1" customWidth="1"/>
    <col min="8198" max="8198" width="12.85546875" style="59" customWidth="1"/>
    <col min="8199" max="8199" width="11.140625" style="59" customWidth="1"/>
    <col min="8200" max="8200" width="10.5703125" style="59" customWidth="1"/>
    <col min="8201" max="8448" width="9.140625" style="59"/>
    <col min="8449" max="8449" width="45.85546875" style="59" bestFit="1" customWidth="1"/>
    <col min="8450" max="8450" width="9.140625" style="59"/>
    <col min="8451" max="8451" width="11.28515625" style="59" customWidth="1"/>
    <col min="8452" max="8452" width="10.42578125" style="59" bestFit="1" customWidth="1"/>
    <col min="8453" max="8453" width="10" style="59" bestFit="1" customWidth="1"/>
    <col min="8454" max="8454" width="12.85546875" style="59" customWidth="1"/>
    <col min="8455" max="8455" width="11.140625" style="59" customWidth="1"/>
    <col min="8456" max="8456" width="10.5703125" style="59" customWidth="1"/>
    <col min="8457" max="8704" width="9.140625" style="59"/>
    <col min="8705" max="8705" width="45.85546875" style="59" bestFit="1" customWidth="1"/>
    <col min="8706" max="8706" width="9.140625" style="59"/>
    <col min="8707" max="8707" width="11.28515625" style="59" customWidth="1"/>
    <col min="8708" max="8708" width="10.42578125" style="59" bestFit="1" customWidth="1"/>
    <col min="8709" max="8709" width="10" style="59" bestFit="1" customWidth="1"/>
    <col min="8710" max="8710" width="12.85546875" style="59" customWidth="1"/>
    <col min="8711" max="8711" width="11.140625" style="59" customWidth="1"/>
    <col min="8712" max="8712" width="10.5703125" style="59" customWidth="1"/>
    <col min="8713" max="8960" width="9.140625" style="59"/>
    <col min="8961" max="8961" width="45.85546875" style="59" bestFit="1" customWidth="1"/>
    <col min="8962" max="8962" width="9.140625" style="59"/>
    <col min="8963" max="8963" width="11.28515625" style="59" customWidth="1"/>
    <col min="8964" max="8964" width="10.42578125" style="59" bestFit="1" customWidth="1"/>
    <col min="8965" max="8965" width="10" style="59" bestFit="1" customWidth="1"/>
    <col min="8966" max="8966" width="12.85546875" style="59" customWidth="1"/>
    <col min="8967" max="8967" width="11.140625" style="59" customWidth="1"/>
    <col min="8968" max="8968" width="10.5703125" style="59" customWidth="1"/>
    <col min="8969" max="9216" width="9.140625" style="59"/>
    <col min="9217" max="9217" width="45.85546875" style="59" bestFit="1" customWidth="1"/>
    <col min="9218" max="9218" width="9.140625" style="59"/>
    <col min="9219" max="9219" width="11.28515625" style="59" customWidth="1"/>
    <col min="9220" max="9220" width="10.42578125" style="59" bestFit="1" customWidth="1"/>
    <col min="9221" max="9221" width="10" style="59" bestFit="1" customWidth="1"/>
    <col min="9222" max="9222" width="12.85546875" style="59" customWidth="1"/>
    <col min="9223" max="9223" width="11.140625" style="59" customWidth="1"/>
    <col min="9224" max="9224" width="10.5703125" style="59" customWidth="1"/>
    <col min="9225" max="9472" width="9.140625" style="59"/>
    <col min="9473" max="9473" width="45.85546875" style="59" bestFit="1" customWidth="1"/>
    <col min="9474" max="9474" width="9.140625" style="59"/>
    <col min="9475" max="9475" width="11.28515625" style="59" customWidth="1"/>
    <col min="9476" max="9476" width="10.42578125" style="59" bestFit="1" customWidth="1"/>
    <col min="9477" max="9477" width="10" style="59" bestFit="1" customWidth="1"/>
    <col min="9478" max="9478" width="12.85546875" style="59" customWidth="1"/>
    <col min="9479" max="9479" width="11.140625" style="59" customWidth="1"/>
    <col min="9480" max="9480" width="10.5703125" style="59" customWidth="1"/>
    <col min="9481" max="9728" width="9.140625" style="59"/>
    <col min="9729" max="9729" width="45.85546875" style="59" bestFit="1" customWidth="1"/>
    <col min="9730" max="9730" width="9.140625" style="59"/>
    <col min="9731" max="9731" width="11.28515625" style="59" customWidth="1"/>
    <col min="9732" max="9732" width="10.42578125" style="59" bestFit="1" customWidth="1"/>
    <col min="9733" max="9733" width="10" style="59" bestFit="1" customWidth="1"/>
    <col min="9734" max="9734" width="12.85546875" style="59" customWidth="1"/>
    <col min="9735" max="9735" width="11.140625" style="59" customWidth="1"/>
    <col min="9736" max="9736" width="10.5703125" style="59" customWidth="1"/>
    <col min="9737" max="9984" width="9.140625" style="59"/>
    <col min="9985" max="9985" width="45.85546875" style="59" bestFit="1" customWidth="1"/>
    <col min="9986" max="9986" width="9.140625" style="59"/>
    <col min="9987" max="9987" width="11.28515625" style="59" customWidth="1"/>
    <col min="9988" max="9988" width="10.42578125" style="59" bestFit="1" customWidth="1"/>
    <col min="9989" max="9989" width="10" style="59" bestFit="1" customWidth="1"/>
    <col min="9990" max="9990" width="12.85546875" style="59" customWidth="1"/>
    <col min="9991" max="9991" width="11.140625" style="59" customWidth="1"/>
    <col min="9992" max="9992" width="10.5703125" style="59" customWidth="1"/>
    <col min="9993" max="10240" width="9.140625" style="59"/>
    <col min="10241" max="10241" width="45.85546875" style="59" bestFit="1" customWidth="1"/>
    <col min="10242" max="10242" width="9.140625" style="59"/>
    <col min="10243" max="10243" width="11.28515625" style="59" customWidth="1"/>
    <col min="10244" max="10244" width="10.42578125" style="59" bestFit="1" customWidth="1"/>
    <col min="10245" max="10245" width="10" style="59" bestFit="1" customWidth="1"/>
    <col min="10246" max="10246" width="12.85546875" style="59" customWidth="1"/>
    <col min="10247" max="10247" width="11.140625" style="59" customWidth="1"/>
    <col min="10248" max="10248" width="10.5703125" style="59" customWidth="1"/>
    <col min="10249" max="10496" width="9.140625" style="59"/>
    <col min="10497" max="10497" width="45.85546875" style="59" bestFit="1" customWidth="1"/>
    <col min="10498" max="10498" width="9.140625" style="59"/>
    <col min="10499" max="10499" width="11.28515625" style="59" customWidth="1"/>
    <col min="10500" max="10500" width="10.42578125" style="59" bestFit="1" customWidth="1"/>
    <col min="10501" max="10501" width="10" style="59" bestFit="1" customWidth="1"/>
    <col min="10502" max="10502" width="12.85546875" style="59" customWidth="1"/>
    <col min="10503" max="10503" width="11.140625" style="59" customWidth="1"/>
    <col min="10504" max="10504" width="10.5703125" style="59" customWidth="1"/>
    <col min="10505" max="10752" width="9.140625" style="59"/>
    <col min="10753" max="10753" width="45.85546875" style="59" bestFit="1" customWidth="1"/>
    <col min="10754" max="10754" width="9.140625" style="59"/>
    <col min="10755" max="10755" width="11.28515625" style="59" customWidth="1"/>
    <col min="10756" max="10756" width="10.42578125" style="59" bestFit="1" customWidth="1"/>
    <col min="10757" max="10757" width="10" style="59" bestFit="1" customWidth="1"/>
    <col min="10758" max="10758" width="12.85546875" style="59" customWidth="1"/>
    <col min="10759" max="10759" width="11.140625" style="59" customWidth="1"/>
    <col min="10760" max="10760" width="10.5703125" style="59" customWidth="1"/>
    <col min="10761" max="11008" width="9.140625" style="59"/>
    <col min="11009" max="11009" width="45.85546875" style="59" bestFit="1" customWidth="1"/>
    <col min="11010" max="11010" width="9.140625" style="59"/>
    <col min="11011" max="11011" width="11.28515625" style="59" customWidth="1"/>
    <col min="11012" max="11012" width="10.42578125" style="59" bestFit="1" customWidth="1"/>
    <col min="11013" max="11013" width="10" style="59" bestFit="1" customWidth="1"/>
    <col min="11014" max="11014" width="12.85546875" style="59" customWidth="1"/>
    <col min="11015" max="11015" width="11.140625" style="59" customWidth="1"/>
    <col min="11016" max="11016" width="10.5703125" style="59" customWidth="1"/>
    <col min="11017" max="11264" width="9.140625" style="59"/>
    <col min="11265" max="11265" width="45.85546875" style="59" bestFit="1" customWidth="1"/>
    <col min="11266" max="11266" width="9.140625" style="59"/>
    <col min="11267" max="11267" width="11.28515625" style="59" customWidth="1"/>
    <col min="11268" max="11268" width="10.42578125" style="59" bestFit="1" customWidth="1"/>
    <col min="11269" max="11269" width="10" style="59" bestFit="1" customWidth="1"/>
    <col min="11270" max="11270" width="12.85546875" style="59" customWidth="1"/>
    <col min="11271" max="11271" width="11.140625" style="59" customWidth="1"/>
    <col min="11272" max="11272" width="10.5703125" style="59" customWidth="1"/>
    <col min="11273" max="11520" width="9.140625" style="59"/>
    <col min="11521" max="11521" width="45.85546875" style="59" bestFit="1" customWidth="1"/>
    <col min="11522" max="11522" width="9.140625" style="59"/>
    <col min="11523" max="11523" width="11.28515625" style="59" customWidth="1"/>
    <col min="11524" max="11524" width="10.42578125" style="59" bestFit="1" customWidth="1"/>
    <col min="11525" max="11525" width="10" style="59" bestFit="1" customWidth="1"/>
    <col min="11526" max="11526" width="12.85546875" style="59" customWidth="1"/>
    <col min="11527" max="11527" width="11.140625" style="59" customWidth="1"/>
    <col min="11528" max="11528" width="10.5703125" style="59" customWidth="1"/>
    <col min="11529" max="11776" width="9.140625" style="59"/>
    <col min="11777" max="11777" width="45.85546875" style="59" bestFit="1" customWidth="1"/>
    <col min="11778" max="11778" width="9.140625" style="59"/>
    <col min="11779" max="11779" width="11.28515625" style="59" customWidth="1"/>
    <col min="11780" max="11780" width="10.42578125" style="59" bestFit="1" customWidth="1"/>
    <col min="11781" max="11781" width="10" style="59" bestFit="1" customWidth="1"/>
    <col min="11782" max="11782" width="12.85546875" style="59" customWidth="1"/>
    <col min="11783" max="11783" width="11.140625" style="59" customWidth="1"/>
    <col min="11784" max="11784" width="10.5703125" style="59" customWidth="1"/>
    <col min="11785" max="12032" width="9.140625" style="59"/>
    <col min="12033" max="12033" width="45.85546875" style="59" bestFit="1" customWidth="1"/>
    <col min="12034" max="12034" width="9.140625" style="59"/>
    <col min="12035" max="12035" width="11.28515625" style="59" customWidth="1"/>
    <col min="12036" max="12036" width="10.42578125" style="59" bestFit="1" customWidth="1"/>
    <col min="12037" max="12037" width="10" style="59" bestFit="1" customWidth="1"/>
    <col min="12038" max="12038" width="12.85546875" style="59" customWidth="1"/>
    <col min="12039" max="12039" width="11.140625" style="59" customWidth="1"/>
    <col min="12040" max="12040" width="10.5703125" style="59" customWidth="1"/>
    <col min="12041" max="12288" width="9.140625" style="59"/>
    <col min="12289" max="12289" width="45.85546875" style="59" bestFit="1" customWidth="1"/>
    <col min="12290" max="12290" width="9.140625" style="59"/>
    <col min="12291" max="12291" width="11.28515625" style="59" customWidth="1"/>
    <col min="12292" max="12292" width="10.42578125" style="59" bestFit="1" customWidth="1"/>
    <col min="12293" max="12293" width="10" style="59" bestFit="1" customWidth="1"/>
    <col min="12294" max="12294" width="12.85546875" style="59" customWidth="1"/>
    <col min="12295" max="12295" width="11.140625" style="59" customWidth="1"/>
    <col min="12296" max="12296" width="10.5703125" style="59" customWidth="1"/>
    <col min="12297" max="12544" width="9.140625" style="59"/>
    <col min="12545" max="12545" width="45.85546875" style="59" bestFit="1" customWidth="1"/>
    <col min="12546" max="12546" width="9.140625" style="59"/>
    <col min="12547" max="12547" width="11.28515625" style="59" customWidth="1"/>
    <col min="12548" max="12548" width="10.42578125" style="59" bestFit="1" customWidth="1"/>
    <col min="12549" max="12549" width="10" style="59" bestFit="1" customWidth="1"/>
    <col min="12550" max="12550" width="12.85546875" style="59" customWidth="1"/>
    <col min="12551" max="12551" width="11.140625" style="59" customWidth="1"/>
    <col min="12552" max="12552" width="10.5703125" style="59" customWidth="1"/>
    <col min="12553" max="12800" width="9.140625" style="59"/>
    <col min="12801" max="12801" width="45.85546875" style="59" bestFit="1" customWidth="1"/>
    <col min="12802" max="12802" width="9.140625" style="59"/>
    <col min="12803" max="12803" width="11.28515625" style="59" customWidth="1"/>
    <col min="12804" max="12804" width="10.42578125" style="59" bestFit="1" customWidth="1"/>
    <col min="12805" max="12805" width="10" style="59" bestFit="1" customWidth="1"/>
    <col min="12806" max="12806" width="12.85546875" style="59" customWidth="1"/>
    <col min="12807" max="12807" width="11.140625" style="59" customWidth="1"/>
    <col min="12808" max="12808" width="10.5703125" style="59" customWidth="1"/>
    <col min="12809" max="13056" width="9.140625" style="59"/>
    <col min="13057" max="13057" width="45.85546875" style="59" bestFit="1" customWidth="1"/>
    <col min="13058" max="13058" width="9.140625" style="59"/>
    <col min="13059" max="13059" width="11.28515625" style="59" customWidth="1"/>
    <col min="13060" max="13060" width="10.42578125" style="59" bestFit="1" customWidth="1"/>
    <col min="13061" max="13061" width="10" style="59" bestFit="1" customWidth="1"/>
    <col min="13062" max="13062" width="12.85546875" style="59" customWidth="1"/>
    <col min="13063" max="13063" width="11.140625" style="59" customWidth="1"/>
    <col min="13064" max="13064" width="10.5703125" style="59" customWidth="1"/>
    <col min="13065" max="13312" width="9.140625" style="59"/>
    <col min="13313" max="13313" width="45.85546875" style="59" bestFit="1" customWidth="1"/>
    <col min="13314" max="13314" width="9.140625" style="59"/>
    <col min="13315" max="13315" width="11.28515625" style="59" customWidth="1"/>
    <col min="13316" max="13316" width="10.42578125" style="59" bestFit="1" customWidth="1"/>
    <col min="13317" max="13317" width="10" style="59" bestFit="1" customWidth="1"/>
    <col min="13318" max="13318" width="12.85546875" style="59" customWidth="1"/>
    <col min="13319" max="13319" width="11.140625" style="59" customWidth="1"/>
    <col min="13320" max="13320" width="10.5703125" style="59" customWidth="1"/>
    <col min="13321" max="13568" width="9.140625" style="59"/>
    <col min="13569" max="13569" width="45.85546875" style="59" bestFit="1" customWidth="1"/>
    <col min="13570" max="13570" width="9.140625" style="59"/>
    <col min="13571" max="13571" width="11.28515625" style="59" customWidth="1"/>
    <col min="13572" max="13572" width="10.42578125" style="59" bestFit="1" customWidth="1"/>
    <col min="13573" max="13573" width="10" style="59" bestFit="1" customWidth="1"/>
    <col min="13574" max="13574" width="12.85546875" style="59" customWidth="1"/>
    <col min="13575" max="13575" width="11.140625" style="59" customWidth="1"/>
    <col min="13576" max="13576" width="10.5703125" style="59" customWidth="1"/>
    <col min="13577" max="13824" width="9.140625" style="59"/>
    <col min="13825" max="13825" width="45.85546875" style="59" bestFit="1" customWidth="1"/>
    <col min="13826" max="13826" width="9.140625" style="59"/>
    <col min="13827" max="13827" width="11.28515625" style="59" customWidth="1"/>
    <col min="13828" max="13828" width="10.42578125" style="59" bestFit="1" customWidth="1"/>
    <col min="13829" max="13829" width="10" style="59" bestFit="1" customWidth="1"/>
    <col min="13830" max="13830" width="12.85546875" style="59" customWidth="1"/>
    <col min="13831" max="13831" width="11.140625" style="59" customWidth="1"/>
    <col min="13832" max="13832" width="10.5703125" style="59" customWidth="1"/>
    <col min="13833" max="14080" width="9.140625" style="59"/>
    <col min="14081" max="14081" width="45.85546875" style="59" bestFit="1" customWidth="1"/>
    <col min="14082" max="14082" width="9.140625" style="59"/>
    <col min="14083" max="14083" width="11.28515625" style="59" customWidth="1"/>
    <col min="14084" max="14084" width="10.42578125" style="59" bestFit="1" customWidth="1"/>
    <col min="14085" max="14085" width="10" style="59" bestFit="1" customWidth="1"/>
    <col min="14086" max="14086" width="12.85546875" style="59" customWidth="1"/>
    <col min="14087" max="14087" width="11.140625" style="59" customWidth="1"/>
    <col min="14088" max="14088" width="10.5703125" style="59" customWidth="1"/>
    <col min="14089" max="14336" width="9.140625" style="59"/>
    <col min="14337" max="14337" width="45.85546875" style="59" bestFit="1" customWidth="1"/>
    <col min="14338" max="14338" width="9.140625" style="59"/>
    <col min="14339" max="14339" width="11.28515625" style="59" customWidth="1"/>
    <col min="14340" max="14340" width="10.42578125" style="59" bestFit="1" customWidth="1"/>
    <col min="14341" max="14341" width="10" style="59" bestFit="1" customWidth="1"/>
    <col min="14342" max="14342" width="12.85546875" style="59" customWidth="1"/>
    <col min="14343" max="14343" width="11.140625" style="59" customWidth="1"/>
    <col min="14344" max="14344" width="10.5703125" style="59" customWidth="1"/>
    <col min="14345" max="14592" width="9.140625" style="59"/>
    <col min="14593" max="14593" width="45.85546875" style="59" bestFit="1" customWidth="1"/>
    <col min="14594" max="14594" width="9.140625" style="59"/>
    <col min="14595" max="14595" width="11.28515625" style="59" customWidth="1"/>
    <col min="14596" max="14596" width="10.42578125" style="59" bestFit="1" customWidth="1"/>
    <col min="14597" max="14597" width="10" style="59" bestFit="1" customWidth="1"/>
    <col min="14598" max="14598" width="12.85546875" style="59" customWidth="1"/>
    <col min="14599" max="14599" width="11.140625" style="59" customWidth="1"/>
    <col min="14600" max="14600" width="10.5703125" style="59" customWidth="1"/>
    <col min="14601" max="14848" width="9.140625" style="59"/>
    <col min="14849" max="14849" width="45.85546875" style="59" bestFit="1" customWidth="1"/>
    <col min="14850" max="14850" width="9.140625" style="59"/>
    <col min="14851" max="14851" width="11.28515625" style="59" customWidth="1"/>
    <col min="14852" max="14852" width="10.42578125" style="59" bestFit="1" customWidth="1"/>
    <col min="14853" max="14853" width="10" style="59" bestFit="1" customWidth="1"/>
    <col min="14854" max="14854" width="12.85546875" style="59" customWidth="1"/>
    <col min="14855" max="14855" width="11.140625" style="59" customWidth="1"/>
    <col min="14856" max="14856" width="10.5703125" style="59" customWidth="1"/>
    <col min="14857" max="15104" width="9.140625" style="59"/>
    <col min="15105" max="15105" width="45.85546875" style="59" bestFit="1" customWidth="1"/>
    <col min="15106" max="15106" width="9.140625" style="59"/>
    <col min="15107" max="15107" width="11.28515625" style="59" customWidth="1"/>
    <col min="15108" max="15108" width="10.42578125" style="59" bestFit="1" customWidth="1"/>
    <col min="15109" max="15109" width="10" style="59" bestFit="1" customWidth="1"/>
    <col min="15110" max="15110" width="12.85546875" style="59" customWidth="1"/>
    <col min="15111" max="15111" width="11.140625" style="59" customWidth="1"/>
    <col min="15112" max="15112" width="10.5703125" style="59" customWidth="1"/>
    <col min="15113" max="15360" width="9.140625" style="59"/>
    <col min="15361" max="15361" width="45.85546875" style="59" bestFit="1" customWidth="1"/>
    <col min="15362" max="15362" width="9.140625" style="59"/>
    <col min="15363" max="15363" width="11.28515625" style="59" customWidth="1"/>
    <col min="15364" max="15364" width="10.42578125" style="59" bestFit="1" customWidth="1"/>
    <col min="15365" max="15365" width="10" style="59" bestFit="1" customWidth="1"/>
    <col min="15366" max="15366" width="12.85546875" style="59" customWidth="1"/>
    <col min="15367" max="15367" width="11.140625" style="59" customWidth="1"/>
    <col min="15368" max="15368" width="10.5703125" style="59" customWidth="1"/>
    <col min="15369" max="15616" width="9.140625" style="59"/>
    <col min="15617" max="15617" width="45.85546875" style="59" bestFit="1" customWidth="1"/>
    <col min="15618" max="15618" width="9.140625" style="59"/>
    <col min="15619" max="15619" width="11.28515625" style="59" customWidth="1"/>
    <col min="15620" max="15620" width="10.42578125" style="59" bestFit="1" customWidth="1"/>
    <col min="15621" max="15621" width="10" style="59" bestFit="1" customWidth="1"/>
    <col min="15622" max="15622" width="12.85546875" style="59" customWidth="1"/>
    <col min="15623" max="15623" width="11.140625" style="59" customWidth="1"/>
    <col min="15624" max="15624" width="10.5703125" style="59" customWidth="1"/>
    <col min="15625" max="15872" width="9.140625" style="59"/>
    <col min="15873" max="15873" width="45.85546875" style="59" bestFit="1" customWidth="1"/>
    <col min="15874" max="15874" width="9.140625" style="59"/>
    <col min="15875" max="15875" width="11.28515625" style="59" customWidth="1"/>
    <col min="15876" max="15876" width="10.42578125" style="59" bestFit="1" customWidth="1"/>
    <col min="15877" max="15877" width="10" style="59" bestFit="1" customWidth="1"/>
    <col min="15878" max="15878" width="12.85546875" style="59" customWidth="1"/>
    <col min="15879" max="15879" width="11.140625" style="59" customWidth="1"/>
    <col min="15880" max="15880" width="10.5703125" style="59" customWidth="1"/>
    <col min="15881" max="16128" width="9.140625" style="59"/>
    <col min="16129" max="16129" width="45.85546875" style="59" bestFit="1" customWidth="1"/>
    <col min="16130" max="16130" width="9.140625" style="59"/>
    <col min="16131" max="16131" width="11.28515625" style="59" customWidth="1"/>
    <col min="16132" max="16132" width="10.42578125" style="59" bestFit="1" customWidth="1"/>
    <col min="16133" max="16133" width="10" style="59" bestFit="1" customWidth="1"/>
    <col min="16134" max="16134" width="12.85546875" style="59" customWidth="1"/>
    <col min="16135" max="16135" width="11.140625" style="59" customWidth="1"/>
    <col min="16136" max="16136" width="10.5703125" style="59" customWidth="1"/>
    <col min="16137" max="16384" width="9.140625" style="59"/>
  </cols>
  <sheetData>
    <row r="1" spans="1:8" s="4" customFormat="1" ht="20.25" x14ac:dyDescent="0.25">
      <c r="A1" s="650" t="s">
        <v>505</v>
      </c>
      <c r="B1" s="651"/>
      <c r="C1" s="651"/>
      <c r="D1" s="651"/>
      <c r="E1" s="651"/>
      <c r="F1" s="651"/>
      <c r="G1" s="651"/>
      <c r="H1" s="652"/>
    </row>
    <row r="2" spans="1:8" s="4" customFormat="1" ht="15.75" thickBot="1" x14ac:dyDescent="0.3">
      <c r="A2" s="653" t="s">
        <v>194</v>
      </c>
      <c r="B2" s="654"/>
      <c r="C2" s="654"/>
      <c r="D2" s="654"/>
      <c r="E2" s="654"/>
      <c r="F2" s="654"/>
      <c r="G2" s="654"/>
      <c r="H2" s="655"/>
    </row>
    <row r="3" spans="1:8" s="4" customFormat="1" ht="15" x14ac:dyDescent="0.25">
      <c r="A3" s="5" t="s">
        <v>434</v>
      </c>
      <c r="B3" s="5"/>
      <c r="C3" s="5" t="s">
        <v>174</v>
      </c>
      <c r="D3" s="5" t="s">
        <v>175</v>
      </c>
      <c r="E3" s="5"/>
      <c r="F3" s="5"/>
      <c r="G3" s="8"/>
      <c r="H3" s="8"/>
    </row>
    <row r="4" spans="1:8" s="4" customFormat="1" ht="26.25" x14ac:dyDescent="0.25">
      <c r="A4" s="46" t="s">
        <v>667</v>
      </c>
      <c r="B4" s="5"/>
      <c r="C4" s="9" t="s">
        <v>426</v>
      </c>
      <c r="D4" s="10">
        <v>44981</v>
      </c>
      <c r="E4" s="5"/>
      <c r="F4" s="5"/>
      <c r="G4" s="8"/>
      <c r="H4" s="8"/>
    </row>
    <row r="5" spans="1:8" s="4" customFormat="1" ht="15" x14ac:dyDescent="0.25">
      <c r="A5" s="6" t="s">
        <v>436</v>
      </c>
      <c r="B5" s="8"/>
      <c r="C5" s="6"/>
      <c r="D5" s="11"/>
      <c r="E5" s="5"/>
      <c r="F5" s="5"/>
      <c r="G5" s="8"/>
      <c r="H5" s="8"/>
    </row>
    <row r="6" spans="1:8" ht="25.5" x14ac:dyDescent="0.2">
      <c r="A6" s="57" t="s">
        <v>176</v>
      </c>
      <c r="B6" s="57" t="s">
        <v>177</v>
      </c>
      <c r="C6" s="57" t="s">
        <v>70</v>
      </c>
      <c r="D6" s="57" t="s">
        <v>178</v>
      </c>
      <c r="E6" s="57" t="s">
        <v>179</v>
      </c>
      <c r="F6" s="57" t="s">
        <v>180</v>
      </c>
      <c r="G6" s="58" t="s">
        <v>181</v>
      </c>
      <c r="H6" s="58" t="s">
        <v>182</v>
      </c>
    </row>
    <row r="7" spans="1:8" x14ac:dyDescent="0.2">
      <c r="A7" s="60" t="s">
        <v>183</v>
      </c>
      <c r="B7" s="57"/>
      <c r="C7" s="57"/>
      <c r="D7" s="57"/>
      <c r="E7" s="57"/>
      <c r="F7" s="57"/>
      <c r="G7" s="58"/>
      <c r="H7" s="58"/>
    </row>
    <row r="8" spans="1:8" s="127" customFormat="1" x14ac:dyDescent="0.25">
      <c r="A8" s="126" t="s">
        <v>627</v>
      </c>
      <c r="B8" s="61" t="s">
        <v>426</v>
      </c>
      <c r="C8" s="130">
        <v>1</v>
      </c>
      <c r="D8" s="129">
        <f>'Resumo de Cotações'!L13</f>
        <v>53.233333333333327</v>
      </c>
      <c r="E8" s="61"/>
      <c r="F8" s="62">
        <f>D8*C8</f>
        <v>53.233333333333327</v>
      </c>
      <c r="G8" s="128" t="s">
        <v>653</v>
      </c>
      <c r="H8" s="63" t="s">
        <v>697</v>
      </c>
    </row>
    <row r="9" spans="1:8" x14ac:dyDescent="0.2">
      <c r="A9" s="64"/>
      <c r="B9" s="61"/>
      <c r="C9" s="65"/>
      <c r="D9" s="66"/>
      <c r="E9" s="57"/>
      <c r="F9" s="62"/>
      <c r="G9" s="63"/>
      <c r="H9" s="58"/>
    </row>
    <row r="10" spans="1:8" x14ac:dyDescent="0.2">
      <c r="A10" s="67" t="s">
        <v>455</v>
      </c>
      <c r="B10" s="68"/>
      <c r="C10" s="125"/>
      <c r="D10" s="69"/>
      <c r="E10" s="70"/>
      <c r="F10" s="71"/>
      <c r="G10" s="124"/>
      <c r="H10" s="72"/>
    </row>
    <row r="11" spans="1:8" s="14" customFormat="1" x14ac:dyDescent="0.2">
      <c r="A11" s="68" t="s">
        <v>461</v>
      </c>
      <c r="B11" s="125" t="s">
        <v>457</v>
      </c>
      <c r="C11" s="73">
        <v>0.85</v>
      </c>
      <c r="D11" s="69">
        <v>18.010000000000002</v>
      </c>
      <c r="E11" s="70"/>
      <c r="F11" s="62">
        <f>D11*C11</f>
        <v>15.3085</v>
      </c>
      <c r="G11" s="124" t="s">
        <v>462</v>
      </c>
      <c r="H11" s="131" t="s">
        <v>637</v>
      </c>
    </row>
    <row r="12" spans="1:8" x14ac:dyDescent="0.2">
      <c r="A12" s="68" t="s">
        <v>654</v>
      </c>
      <c r="B12" s="125" t="s">
        <v>457</v>
      </c>
      <c r="C12" s="73">
        <v>0.85</v>
      </c>
      <c r="D12" s="69">
        <v>21.35</v>
      </c>
      <c r="E12" s="70"/>
      <c r="F12" s="62">
        <f>D12*C12</f>
        <v>18.147500000000001</v>
      </c>
      <c r="G12" s="124" t="s">
        <v>462</v>
      </c>
      <c r="H12" s="131" t="s">
        <v>655</v>
      </c>
    </row>
    <row r="13" spans="1:8" x14ac:dyDescent="0.2">
      <c r="A13" s="74"/>
      <c r="B13" s="125"/>
      <c r="C13" s="75"/>
      <c r="D13" s="69"/>
      <c r="E13" s="70"/>
      <c r="F13" s="71"/>
      <c r="G13" s="124"/>
      <c r="H13" s="124"/>
    </row>
    <row r="14" spans="1:8" x14ac:dyDescent="0.2">
      <c r="A14" s="67" t="s">
        <v>184</v>
      </c>
      <c r="B14" s="68"/>
      <c r="C14" s="68"/>
      <c r="D14" s="68"/>
      <c r="E14" s="68"/>
      <c r="F14" s="76">
        <f>SUM(F8:F13)</f>
        <v>86.689333333333337</v>
      </c>
      <c r="G14" s="124"/>
      <c r="H14" s="72"/>
    </row>
    <row r="15" spans="1:8" x14ac:dyDescent="0.2">
      <c r="A15" s="68" t="s">
        <v>185</v>
      </c>
      <c r="B15" s="68"/>
      <c r="C15" s="68"/>
      <c r="D15" s="77">
        <v>0.90920000000000001</v>
      </c>
      <c r="E15" s="68"/>
      <c r="F15" s="78"/>
      <c r="G15" s="124"/>
      <c r="H15" s="72"/>
    </row>
    <row r="16" spans="1:8" x14ac:dyDescent="0.2">
      <c r="A16" s="68"/>
      <c r="B16" s="68"/>
      <c r="C16" s="68"/>
      <c r="D16" s="68"/>
      <c r="E16" s="68"/>
      <c r="F16" s="71"/>
      <c r="G16" s="124"/>
      <c r="H16" s="72"/>
    </row>
    <row r="17" spans="1:8" x14ac:dyDescent="0.2">
      <c r="A17" s="72" t="s">
        <v>186</v>
      </c>
      <c r="B17" s="68"/>
      <c r="C17" s="68"/>
      <c r="D17" s="68"/>
      <c r="E17" s="68"/>
      <c r="F17" s="71"/>
      <c r="G17" s="72"/>
      <c r="H17" s="72"/>
    </row>
    <row r="18" spans="1:8" ht="25.5" x14ac:dyDescent="0.2">
      <c r="A18" s="72" t="s">
        <v>187</v>
      </c>
      <c r="B18" s="68"/>
      <c r="C18" s="68"/>
      <c r="D18" s="77">
        <v>0</v>
      </c>
      <c r="E18" s="68"/>
      <c r="F18" s="78">
        <f>F14*D18</f>
        <v>0</v>
      </c>
      <c r="G18" s="72"/>
      <c r="H18" s="72"/>
    </row>
    <row r="19" spans="1:8" x14ac:dyDescent="0.2">
      <c r="A19" s="72"/>
      <c r="B19" s="68"/>
      <c r="C19" s="68"/>
      <c r="D19" s="77"/>
      <c r="E19" s="68"/>
      <c r="F19" s="78"/>
      <c r="G19" s="72"/>
      <c r="H19" s="72"/>
    </row>
    <row r="20" spans="1:8" x14ac:dyDescent="0.2">
      <c r="A20" s="79" t="s">
        <v>188</v>
      </c>
      <c r="B20" s="68"/>
      <c r="C20" s="68"/>
      <c r="D20" s="68"/>
      <c r="E20" s="68"/>
      <c r="F20" s="76">
        <f>F18+F14</f>
        <v>86.689333333333337</v>
      </c>
      <c r="G20" s="72"/>
      <c r="H20" s="72"/>
    </row>
    <row r="22" spans="1:8" s="119" customFormat="1" ht="12.75" customHeight="1" x14ac:dyDescent="0.2"/>
    <row r="23" spans="1:8" s="119" customFormat="1" ht="12.75" customHeight="1" x14ac:dyDescent="0.2"/>
    <row r="24" spans="1:8" s="119" customFormat="1" x14ac:dyDescent="0.2"/>
    <row r="25" spans="1:8" s="119" customFormat="1" ht="12.75" customHeight="1" x14ac:dyDescent="0.2"/>
    <row r="26" spans="1:8" s="119" customFormat="1" ht="12.75" customHeight="1" x14ac:dyDescent="0.2"/>
    <row r="27" spans="1:8" s="119" customFormat="1" ht="12.75" customHeight="1" x14ac:dyDescent="0.2"/>
    <row r="30" spans="1:8" ht="13.5" thickBot="1" x14ac:dyDescent="0.25">
      <c r="C30" s="81"/>
      <c r="D30" s="82"/>
      <c r="E30" s="81"/>
      <c r="F30" s="393"/>
    </row>
    <row r="31" spans="1:8" x14ac:dyDescent="0.2">
      <c r="C31" s="474" t="s">
        <v>1270</v>
      </c>
      <c r="D31" s="474"/>
      <c r="E31" s="474"/>
      <c r="F31" s="474"/>
    </row>
    <row r="32" spans="1:8" x14ac:dyDescent="0.2">
      <c r="C32" s="465" t="s">
        <v>1271</v>
      </c>
      <c r="D32" s="465"/>
      <c r="E32" s="465"/>
      <c r="F32" s="465"/>
    </row>
  </sheetData>
  <mergeCells count="4">
    <mergeCell ref="A1:H1"/>
    <mergeCell ref="A2:H2"/>
    <mergeCell ref="C31:F31"/>
    <mergeCell ref="C32:F32"/>
  </mergeCells>
  <pageMargins left="0.511811024" right="0.511811024" top="0.78740157499999996" bottom="0.78740157499999996" header="0.31496062000000002" footer="0.31496062000000002"/>
  <pageSetup paperSize="9" scale="76"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32"/>
  <sheetViews>
    <sheetView view="pageBreakPreview" zoomScale="60" zoomScaleNormal="100" workbookViewId="0">
      <selection activeCell="G25" sqref="G25"/>
    </sheetView>
  </sheetViews>
  <sheetFormatPr defaultRowHeight="12.75" x14ac:dyDescent="0.2"/>
  <cols>
    <col min="1" max="1" width="45.85546875" style="59" bestFit="1" customWidth="1"/>
    <col min="2" max="2" width="9.140625" style="59"/>
    <col min="3" max="3" width="11.28515625" style="59" customWidth="1"/>
    <col min="4" max="4" width="11" style="59" bestFit="1" customWidth="1"/>
    <col min="5" max="5" width="10" style="59" bestFit="1" customWidth="1"/>
    <col min="6" max="6" width="12.85546875" style="80" customWidth="1"/>
    <col min="7" max="7" width="11.140625" style="59" customWidth="1"/>
    <col min="8" max="8" width="10.5703125" style="59" customWidth="1"/>
    <col min="9" max="256" width="9.140625" style="59"/>
    <col min="257" max="257" width="45.85546875" style="59" bestFit="1" customWidth="1"/>
    <col min="258" max="258" width="9.140625" style="59"/>
    <col min="259" max="259" width="11.28515625" style="59" customWidth="1"/>
    <col min="260" max="260" width="10.42578125" style="59" bestFit="1" customWidth="1"/>
    <col min="261" max="261" width="10" style="59" bestFit="1" customWidth="1"/>
    <col min="262" max="262" width="12.85546875" style="59" customWidth="1"/>
    <col min="263" max="263" width="11.140625" style="59" customWidth="1"/>
    <col min="264" max="264" width="10.5703125" style="59" customWidth="1"/>
    <col min="265" max="512" width="9.140625" style="59"/>
    <col min="513" max="513" width="45.85546875" style="59" bestFit="1" customWidth="1"/>
    <col min="514" max="514" width="9.140625" style="59"/>
    <col min="515" max="515" width="11.28515625" style="59" customWidth="1"/>
    <col min="516" max="516" width="10.42578125" style="59" bestFit="1" customWidth="1"/>
    <col min="517" max="517" width="10" style="59" bestFit="1" customWidth="1"/>
    <col min="518" max="518" width="12.85546875" style="59" customWidth="1"/>
    <col min="519" max="519" width="11.140625" style="59" customWidth="1"/>
    <col min="520" max="520" width="10.5703125" style="59" customWidth="1"/>
    <col min="521" max="768" width="9.140625" style="59"/>
    <col min="769" max="769" width="45.85546875" style="59" bestFit="1" customWidth="1"/>
    <col min="770" max="770" width="9.140625" style="59"/>
    <col min="771" max="771" width="11.28515625" style="59" customWidth="1"/>
    <col min="772" max="772" width="10.42578125" style="59" bestFit="1" customWidth="1"/>
    <col min="773" max="773" width="10" style="59" bestFit="1" customWidth="1"/>
    <col min="774" max="774" width="12.85546875" style="59" customWidth="1"/>
    <col min="775" max="775" width="11.140625" style="59" customWidth="1"/>
    <col min="776" max="776" width="10.5703125" style="59" customWidth="1"/>
    <col min="777" max="1024" width="9.140625" style="59"/>
    <col min="1025" max="1025" width="45.85546875" style="59" bestFit="1" customWidth="1"/>
    <col min="1026" max="1026" width="9.140625" style="59"/>
    <col min="1027" max="1027" width="11.28515625" style="59" customWidth="1"/>
    <col min="1028" max="1028" width="10.42578125" style="59" bestFit="1" customWidth="1"/>
    <col min="1029" max="1029" width="10" style="59" bestFit="1" customWidth="1"/>
    <col min="1030" max="1030" width="12.85546875" style="59" customWidth="1"/>
    <col min="1031" max="1031" width="11.140625" style="59" customWidth="1"/>
    <col min="1032" max="1032" width="10.5703125" style="59" customWidth="1"/>
    <col min="1033" max="1280" width="9.140625" style="59"/>
    <col min="1281" max="1281" width="45.85546875" style="59" bestFit="1" customWidth="1"/>
    <col min="1282" max="1282" width="9.140625" style="59"/>
    <col min="1283" max="1283" width="11.28515625" style="59" customWidth="1"/>
    <col min="1284" max="1284" width="10.42578125" style="59" bestFit="1" customWidth="1"/>
    <col min="1285" max="1285" width="10" style="59" bestFit="1" customWidth="1"/>
    <col min="1286" max="1286" width="12.85546875" style="59" customWidth="1"/>
    <col min="1287" max="1287" width="11.140625" style="59" customWidth="1"/>
    <col min="1288" max="1288" width="10.5703125" style="59" customWidth="1"/>
    <col min="1289" max="1536" width="9.140625" style="59"/>
    <col min="1537" max="1537" width="45.85546875" style="59" bestFit="1" customWidth="1"/>
    <col min="1538" max="1538" width="9.140625" style="59"/>
    <col min="1539" max="1539" width="11.28515625" style="59" customWidth="1"/>
    <col min="1540" max="1540" width="10.42578125" style="59" bestFit="1" customWidth="1"/>
    <col min="1541" max="1541" width="10" style="59" bestFit="1" customWidth="1"/>
    <col min="1542" max="1542" width="12.85546875" style="59" customWidth="1"/>
    <col min="1543" max="1543" width="11.140625" style="59" customWidth="1"/>
    <col min="1544" max="1544" width="10.5703125" style="59" customWidth="1"/>
    <col min="1545" max="1792" width="9.140625" style="59"/>
    <col min="1793" max="1793" width="45.85546875" style="59" bestFit="1" customWidth="1"/>
    <col min="1794" max="1794" width="9.140625" style="59"/>
    <col min="1795" max="1795" width="11.28515625" style="59" customWidth="1"/>
    <col min="1796" max="1796" width="10.42578125" style="59" bestFit="1" customWidth="1"/>
    <col min="1797" max="1797" width="10" style="59" bestFit="1" customWidth="1"/>
    <col min="1798" max="1798" width="12.85546875" style="59" customWidth="1"/>
    <col min="1799" max="1799" width="11.140625" style="59" customWidth="1"/>
    <col min="1800" max="1800" width="10.5703125" style="59" customWidth="1"/>
    <col min="1801" max="2048" width="9.140625" style="59"/>
    <col min="2049" max="2049" width="45.85546875" style="59" bestFit="1" customWidth="1"/>
    <col min="2050" max="2050" width="9.140625" style="59"/>
    <col min="2051" max="2051" width="11.28515625" style="59" customWidth="1"/>
    <col min="2052" max="2052" width="10.42578125" style="59" bestFit="1" customWidth="1"/>
    <col min="2053" max="2053" width="10" style="59" bestFit="1" customWidth="1"/>
    <col min="2054" max="2054" width="12.85546875" style="59" customWidth="1"/>
    <col min="2055" max="2055" width="11.140625" style="59" customWidth="1"/>
    <col min="2056" max="2056" width="10.5703125" style="59" customWidth="1"/>
    <col min="2057" max="2304" width="9.140625" style="59"/>
    <col min="2305" max="2305" width="45.85546875" style="59" bestFit="1" customWidth="1"/>
    <col min="2306" max="2306" width="9.140625" style="59"/>
    <col min="2307" max="2307" width="11.28515625" style="59" customWidth="1"/>
    <col min="2308" max="2308" width="10.42578125" style="59" bestFit="1" customWidth="1"/>
    <col min="2309" max="2309" width="10" style="59" bestFit="1" customWidth="1"/>
    <col min="2310" max="2310" width="12.85546875" style="59" customWidth="1"/>
    <col min="2311" max="2311" width="11.140625" style="59" customWidth="1"/>
    <col min="2312" max="2312" width="10.5703125" style="59" customWidth="1"/>
    <col min="2313" max="2560" width="9.140625" style="59"/>
    <col min="2561" max="2561" width="45.85546875" style="59" bestFit="1" customWidth="1"/>
    <col min="2562" max="2562" width="9.140625" style="59"/>
    <col min="2563" max="2563" width="11.28515625" style="59" customWidth="1"/>
    <col min="2564" max="2564" width="10.42578125" style="59" bestFit="1" customWidth="1"/>
    <col min="2565" max="2565" width="10" style="59" bestFit="1" customWidth="1"/>
    <col min="2566" max="2566" width="12.85546875" style="59" customWidth="1"/>
    <col min="2567" max="2567" width="11.140625" style="59" customWidth="1"/>
    <col min="2568" max="2568" width="10.5703125" style="59" customWidth="1"/>
    <col min="2569" max="2816" width="9.140625" style="59"/>
    <col min="2817" max="2817" width="45.85546875" style="59" bestFit="1" customWidth="1"/>
    <col min="2818" max="2818" width="9.140625" style="59"/>
    <col min="2819" max="2819" width="11.28515625" style="59" customWidth="1"/>
    <col min="2820" max="2820" width="10.42578125" style="59" bestFit="1" customWidth="1"/>
    <col min="2821" max="2821" width="10" style="59" bestFit="1" customWidth="1"/>
    <col min="2822" max="2822" width="12.85546875" style="59" customWidth="1"/>
    <col min="2823" max="2823" width="11.140625" style="59" customWidth="1"/>
    <col min="2824" max="2824" width="10.5703125" style="59" customWidth="1"/>
    <col min="2825" max="3072" width="9.140625" style="59"/>
    <col min="3073" max="3073" width="45.85546875" style="59" bestFit="1" customWidth="1"/>
    <col min="3074" max="3074" width="9.140625" style="59"/>
    <col min="3075" max="3075" width="11.28515625" style="59" customWidth="1"/>
    <col min="3076" max="3076" width="10.42578125" style="59" bestFit="1" customWidth="1"/>
    <col min="3077" max="3077" width="10" style="59" bestFit="1" customWidth="1"/>
    <col min="3078" max="3078" width="12.85546875" style="59" customWidth="1"/>
    <col min="3079" max="3079" width="11.140625" style="59" customWidth="1"/>
    <col min="3080" max="3080" width="10.5703125" style="59" customWidth="1"/>
    <col min="3081" max="3328" width="9.140625" style="59"/>
    <col min="3329" max="3329" width="45.85546875" style="59" bestFit="1" customWidth="1"/>
    <col min="3330" max="3330" width="9.140625" style="59"/>
    <col min="3331" max="3331" width="11.28515625" style="59" customWidth="1"/>
    <col min="3332" max="3332" width="10.42578125" style="59" bestFit="1" customWidth="1"/>
    <col min="3333" max="3333" width="10" style="59" bestFit="1" customWidth="1"/>
    <col min="3334" max="3334" width="12.85546875" style="59" customWidth="1"/>
    <col min="3335" max="3335" width="11.140625" style="59" customWidth="1"/>
    <col min="3336" max="3336" width="10.5703125" style="59" customWidth="1"/>
    <col min="3337" max="3584" width="9.140625" style="59"/>
    <col min="3585" max="3585" width="45.85546875" style="59" bestFit="1" customWidth="1"/>
    <col min="3586" max="3586" width="9.140625" style="59"/>
    <col min="3587" max="3587" width="11.28515625" style="59" customWidth="1"/>
    <col min="3588" max="3588" width="10.42578125" style="59" bestFit="1" customWidth="1"/>
    <col min="3589" max="3589" width="10" style="59" bestFit="1" customWidth="1"/>
    <col min="3590" max="3590" width="12.85546875" style="59" customWidth="1"/>
    <col min="3591" max="3591" width="11.140625" style="59" customWidth="1"/>
    <col min="3592" max="3592" width="10.5703125" style="59" customWidth="1"/>
    <col min="3593" max="3840" width="9.140625" style="59"/>
    <col min="3841" max="3841" width="45.85546875" style="59" bestFit="1" customWidth="1"/>
    <col min="3842" max="3842" width="9.140625" style="59"/>
    <col min="3843" max="3843" width="11.28515625" style="59" customWidth="1"/>
    <col min="3844" max="3844" width="10.42578125" style="59" bestFit="1" customWidth="1"/>
    <col min="3845" max="3845" width="10" style="59" bestFit="1" customWidth="1"/>
    <col min="3846" max="3846" width="12.85546875" style="59" customWidth="1"/>
    <col min="3847" max="3847" width="11.140625" style="59" customWidth="1"/>
    <col min="3848" max="3848" width="10.5703125" style="59" customWidth="1"/>
    <col min="3849" max="4096" width="9.140625" style="59"/>
    <col min="4097" max="4097" width="45.85546875" style="59" bestFit="1" customWidth="1"/>
    <col min="4098" max="4098" width="9.140625" style="59"/>
    <col min="4099" max="4099" width="11.28515625" style="59" customWidth="1"/>
    <col min="4100" max="4100" width="10.42578125" style="59" bestFit="1" customWidth="1"/>
    <col min="4101" max="4101" width="10" style="59" bestFit="1" customWidth="1"/>
    <col min="4102" max="4102" width="12.85546875" style="59" customWidth="1"/>
    <col min="4103" max="4103" width="11.140625" style="59" customWidth="1"/>
    <col min="4104" max="4104" width="10.5703125" style="59" customWidth="1"/>
    <col min="4105" max="4352" width="9.140625" style="59"/>
    <col min="4353" max="4353" width="45.85546875" style="59" bestFit="1" customWidth="1"/>
    <col min="4354" max="4354" width="9.140625" style="59"/>
    <col min="4355" max="4355" width="11.28515625" style="59" customWidth="1"/>
    <col min="4356" max="4356" width="10.42578125" style="59" bestFit="1" customWidth="1"/>
    <col min="4357" max="4357" width="10" style="59" bestFit="1" customWidth="1"/>
    <col min="4358" max="4358" width="12.85546875" style="59" customWidth="1"/>
    <col min="4359" max="4359" width="11.140625" style="59" customWidth="1"/>
    <col min="4360" max="4360" width="10.5703125" style="59" customWidth="1"/>
    <col min="4361" max="4608" width="9.140625" style="59"/>
    <col min="4609" max="4609" width="45.85546875" style="59" bestFit="1" customWidth="1"/>
    <col min="4610" max="4610" width="9.140625" style="59"/>
    <col min="4611" max="4611" width="11.28515625" style="59" customWidth="1"/>
    <col min="4612" max="4612" width="10.42578125" style="59" bestFit="1" customWidth="1"/>
    <col min="4613" max="4613" width="10" style="59" bestFit="1" customWidth="1"/>
    <col min="4614" max="4614" width="12.85546875" style="59" customWidth="1"/>
    <col min="4615" max="4615" width="11.140625" style="59" customWidth="1"/>
    <col min="4616" max="4616" width="10.5703125" style="59" customWidth="1"/>
    <col min="4617" max="4864" width="9.140625" style="59"/>
    <col min="4865" max="4865" width="45.85546875" style="59" bestFit="1" customWidth="1"/>
    <col min="4866" max="4866" width="9.140625" style="59"/>
    <col min="4867" max="4867" width="11.28515625" style="59" customWidth="1"/>
    <col min="4868" max="4868" width="10.42578125" style="59" bestFit="1" customWidth="1"/>
    <col min="4869" max="4869" width="10" style="59" bestFit="1" customWidth="1"/>
    <col min="4870" max="4870" width="12.85546875" style="59" customWidth="1"/>
    <col min="4871" max="4871" width="11.140625" style="59" customWidth="1"/>
    <col min="4872" max="4872" width="10.5703125" style="59" customWidth="1"/>
    <col min="4873" max="5120" width="9.140625" style="59"/>
    <col min="5121" max="5121" width="45.85546875" style="59" bestFit="1" customWidth="1"/>
    <col min="5122" max="5122" width="9.140625" style="59"/>
    <col min="5123" max="5123" width="11.28515625" style="59" customWidth="1"/>
    <col min="5124" max="5124" width="10.42578125" style="59" bestFit="1" customWidth="1"/>
    <col min="5125" max="5125" width="10" style="59" bestFit="1" customWidth="1"/>
    <col min="5126" max="5126" width="12.85546875" style="59" customWidth="1"/>
    <col min="5127" max="5127" width="11.140625" style="59" customWidth="1"/>
    <col min="5128" max="5128" width="10.5703125" style="59" customWidth="1"/>
    <col min="5129" max="5376" width="9.140625" style="59"/>
    <col min="5377" max="5377" width="45.85546875" style="59" bestFit="1" customWidth="1"/>
    <col min="5378" max="5378" width="9.140625" style="59"/>
    <col min="5379" max="5379" width="11.28515625" style="59" customWidth="1"/>
    <col min="5380" max="5380" width="10.42578125" style="59" bestFit="1" customWidth="1"/>
    <col min="5381" max="5381" width="10" style="59" bestFit="1" customWidth="1"/>
    <col min="5382" max="5382" width="12.85546875" style="59" customWidth="1"/>
    <col min="5383" max="5383" width="11.140625" style="59" customWidth="1"/>
    <col min="5384" max="5384" width="10.5703125" style="59" customWidth="1"/>
    <col min="5385" max="5632" width="9.140625" style="59"/>
    <col min="5633" max="5633" width="45.85546875" style="59" bestFit="1" customWidth="1"/>
    <col min="5634" max="5634" width="9.140625" style="59"/>
    <col min="5635" max="5635" width="11.28515625" style="59" customWidth="1"/>
    <col min="5636" max="5636" width="10.42578125" style="59" bestFit="1" customWidth="1"/>
    <col min="5637" max="5637" width="10" style="59" bestFit="1" customWidth="1"/>
    <col min="5638" max="5638" width="12.85546875" style="59" customWidth="1"/>
    <col min="5639" max="5639" width="11.140625" style="59" customWidth="1"/>
    <col min="5640" max="5640" width="10.5703125" style="59" customWidth="1"/>
    <col min="5641" max="5888" width="9.140625" style="59"/>
    <col min="5889" max="5889" width="45.85546875" style="59" bestFit="1" customWidth="1"/>
    <col min="5890" max="5890" width="9.140625" style="59"/>
    <col min="5891" max="5891" width="11.28515625" style="59" customWidth="1"/>
    <col min="5892" max="5892" width="10.42578125" style="59" bestFit="1" customWidth="1"/>
    <col min="5893" max="5893" width="10" style="59" bestFit="1" customWidth="1"/>
    <col min="5894" max="5894" width="12.85546875" style="59" customWidth="1"/>
    <col min="5895" max="5895" width="11.140625" style="59" customWidth="1"/>
    <col min="5896" max="5896" width="10.5703125" style="59" customWidth="1"/>
    <col min="5897" max="6144" width="9.140625" style="59"/>
    <col min="6145" max="6145" width="45.85546875" style="59" bestFit="1" customWidth="1"/>
    <col min="6146" max="6146" width="9.140625" style="59"/>
    <col min="6147" max="6147" width="11.28515625" style="59" customWidth="1"/>
    <col min="6148" max="6148" width="10.42578125" style="59" bestFit="1" customWidth="1"/>
    <col min="6149" max="6149" width="10" style="59" bestFit="1" customWidth="1"/>
    <col min="6150" max="6150" width="12.85546875" style="59" customWidth="1"/>
    <col min="6151" max="6151" width="11.140625" style="59" customWidth="1"/>
    <col min="6152" max="6152" width="10.5703125" style="59" customWidth="1"/>
    <col min="6153" max="6400" width="9.140625" style="59"/>
    <col min="6401" max="6401" width="45.85546875" style="59" bestFit="1" customWidth="1"/>
    <col min="6402" max="6402" width="9.140625" style="59"/>
    <col min="6403" max="6403" width="11.28515625" style="59" customWidth="1"/>
    <col min="6404" max="6404" width="10.42578125" style="59" bestFit="1" customWidth="1"/>
    <col min="6405" max="6405" width="10" style="59" bestFit="1" customWidth="1"/>
    <col min="6406" max="6406" width="12.85546875" style="59" customWidth="1"/>
    <col min="6407" max="6407" width="11.140625" style="59" customWidth="1"/>
    <col min="6408" max="6408" width="10.5703125" style="59" customWidth="1"/>
    <col min="6409" max="6656" width="9.140625" style="59"/>
    <col min="6657" max="6657" width="45.85546875" style="59" bestFit="1" customWidth="1"/>
    <col min="6658" max="6658" width="9.140625" style="59"/>
    <col min="6659" max="6659" width="11.28515625" style="59" customWidth="1"/>
    <col min="6660" max="6660" width="10.42578125" style="59" bestFit="1" customWidth="1"/>
    <col min="6661" max="6661" width="10" style="59" bestFit="1" customWidth="1"/>
    <col min="6662" max="6662" width="12.85546875" style="59" customWidth="1"/>
    <col min="6663" max="6663" width="11.140625" style="59" customWidth="1"/>
    <col min="6664" max="6664" width="10.5703125" style="59" customWidth="1"/>
    <col min="6665" max="6912" width="9.140625" style="59"/>
    <col min="6913" max="6913" width="45.85546875" style="59" bestFit="1" customWidth="1"/>
    <col min="6914" max="6914" width="9.140625" style="59"/>
    <col min="6915" max="6915" width="11.28515625" style="59" customWidth="1"/>
    <col min="6916" max="6916" width="10.42578125" style="59" bestFit="1" customWidth="1"/>
    <col min="6917" max="6917" width="10" style="59" bestFit="1" customWidth="1"/>
    <col min="6918" max="6918" width="12.85546875" style="59" customWidth="1"/>
    <col min="6919" max="6919" width="11.140625" style="59" customWidth="1"/>
    <col min="6920" max="6920" width="10.5703125" style="59" customWidth="1"/>
    <col min="6921" max="7168" width="9.140625" style="59"/>
    <col min="7169" max="7169" width="45.85546875" style="59" bestFit="1" customWidth="1"/>
    <col min="7170" max="7170" width="9.140625" style="59"/>
    <col min="7171" max="7171" width="11.28515625" style="59" customWidth="1"/>
    <col min="7172" max="7172" width="10.42578125" style="59" bestFit="1" customWidth="1"/>
    <col min="7173" max="7173" width="10" style="59" bestFit="1" customWidth="1"/>
    <col min="7174" max="7174" width="12.85546875" style="59" customWidth="1"/>
    <col min="7175" max="7175" width="11.140625" style="59" customWidth="1"/>
    <col min="7176" max="7176" width="10.5703125" style="59" customWidth="1"/>
    <col min="7177" max="7424" width="9.140625" style="59"/>
    <col min="7425" max="7425" width="45.85546875" style="59" bestFit="1" customWidth="1"/>
    <col min="7426" max="7426" width="9.140625" style="59"/>
    <col min="7427" max="7427" width="11.28515625" style="59" customWidth="1"/>
    <col min="7428" max="7428" width="10.42578125" style="59" bestFit="1" customWidth="1"/>
    <col min="7429" max="7429" width="10" style="59" bestFit="1" customWidth="1"/>
    <col min="7430" max="7430" width="12.85546875" style="59" customWidth="1"/>
    <col min="7431" max="7431" width="11.140625" style="59" customWidth="1"/>
    <col min="7432" max="7432" width="10.5703125" style="59" customWidth="1"/>
    <col min="7433" max="7680" width="9.140625" style="59"/>
    <col min="7681" max="7681" width="45.85546875" style="59" bestFit="1" customWidth="1"/>
    <col min="7682" max="7682" width="9.140625" style="59"/>
    <col min="7683" max="7683" width="11.28515625" style="59" customWidth="1"/>
    <col min="7684" max="7684" width="10.42578125" style="59" bestFit="1" customWidth="1"/>
    <col min="7685" max="7685" width="10" style="59" bestFit="1" customWidth="1"/>
    <col min="7686" max="7686" width="12.85546875" style="59" customWidth="1"/>
    <col min="7687" max="7687" width="11.140625" style="59" customWidth="1"/>
    <col min="7688" max="7688" width="10.5703125" style="59" customWidth="1"/>
    <col min="7689" max="7936" width="9.140625" style="59"/>
    <col min="7937" max="7937" width="45.85546875" style="59" bestFit="1" customWidth="1"/>
    <col min="7938" max="7938" width="9.140625" style="59"/>
    <col min="7939" max="7939" width="11.28515625" style="59" customWidth="1"/>
    <col min="7940" max="7940" width="10.42578125" style="59" bestFit="1" customWidth="1"/>
    <col min="7941" max="7941" width="10" style="59" bestFit="1" customWidth="1"/>
    <col min="7942" max="7942" width="12.85546875" style="59" customWidth="1"/>
    <col min="7943" max="7943" width="11.140625" style="59" customWidth="1"/>
    <col min="7944" max="7944" width="10.5703125" style="59" customWidth="1"/>
    <col min="7945" max="8192" width="9.140625" style="59"/>
    <col min="8193" max="8193" width="45.85546875" style="59" bestFit="1" customWidth="1"/>
    <col min="8194" max="8194" width="9.140625" style="59"/>
    <col min="8195" max="8195" width="11.28515625" style="59" customWidth="1"/>
    <col min="8196" max="8196" width="10.42578125" style="59" bestFit="1" customWidth="1"/>
    <col min="8197" max="8197" width="10" style="59" bestFit="1" customWidth="1"/>
    <col min="8198" max="8198" width="12.85546875" style="59" customWidth="1"/>
    <col min="8199" max="8199" width="11.140625" style="59" customWidth="1"/>
    <col min="8200" max="8200" width="10.5703125" style="59" customWidth="1"/>
    <col min="8201" max="8448" width="9.140625" style="59"/>
    <col min="8449" max="8449" width="45.85546875" style="59" bestFit="1" customWidth="1"/>
    <col min="8450" max="8450" width="9.140625" style="59"/>
    <col min="8451" max="8451" width="11.28515625" style="59" customWidth="1"/>
    <col min="8452" max="8452" width="10.42578125" style="59" bestFit="1" customWidth="1"/>
    <col min="8453" max="8453" width="10" style="59" bestFit="1" customWidth="1"/>
    <col min="8454" max="8454" width="12.85546875" style="59" customWidth="1"/>
    <col min="8455" max="8455" width="11.140625" style="59" customWidth="1"/>
    <col min="8456" max="8456" width="10.5703125" style="59" customWidth="1"/>
    <col min="8457" max="8704" width="9.140625" style="59"/>
    <col min="8705" max="8705" width="45.85546875" style="59" bestFit="1" customWidth="1"/>
    <col min="8706" max="8706" width="9.140625" style="59"/>
    <col min="8707" max="8707" width="11.28515625" style="59" customWidth="1"/>
    <col min="8708" max="8708" width="10.42578125" style="59" bestFit="1" customWidth="1"/>
    <col min="8709" max="8709" width="10" style="59" bestFit="1" customWidth="1"/>
    <col min="8710" max="8710" width="12.85546875" style="59" customWidth="1"/>
    <col min="8711" max="8711" width="11.140625" style="59" customWidth="1"/>
    <col min="8712" max="8712" width="10.5703125" style="59" customWidth="1"/>
    <col min="8713" max="8960" width="9.140625" style="59"/>
    <col min="8961" max="8961" width="45.85546875" style="59" bestFit="1" customWidth="1"/>
    <col min="8962" max="8962" width="9.140625" style="59"/>
    <col min="8963" max="8963" width="11.28515625" style="59" customWidth="1"/>
    <col min="8964" max="8964" width="10.42578125" style="59" bestFit="1" customWidth="1"/>
    <col min="8965" max="8965" width="10" style="59" bestFit="1" customWidth="1"/>
    <col min="8966" max="8966" width="12.85546875" style="59" customWidth="1"/>
    <col min="8967" max="8967" width="11.140625" style="59" customWidth="1"/>
    <col min="8968" max="8968" width="10.5703125" style="59" customWidth="1"/>
    <col min="8969" max="9216" width="9.140625" style="59"/>
    <col min="9217" max="9217" width="45.85546875" style="59" bestFit="1" customWidth="1"/>
    <col min="9218" max="9218" width="9.140625" style="59"/>
    <col min="9219" max="9219" width="11.28515625" style="59" customWidth="1"/>
    <col min="9220" max="9220" width="10.42578125" style="59" bestFit="1" customWidth="1"/>
    <col min="9221" max="9221" width="10" style="59" bestFit="1" customWidth="1"/>
    <col min="9222" max="9222" width="12.85546875" style="59" customWidth="1"/>
    <col min="9223" max="9223" width="11.140625" style="59" customWidth="1"/>
    <col min="9224" max="9224" width="10.5703125" style="59" customWidth="1"/>
    <col min="9225" max="9472" width="9.140625" style="59"/>
    <col min="9473" max="9473" width="45.85546875" style="59" bestFit="1" customWidth="1"/>
    <col min="9474" max="9474" width="9.140625" style="59"/>
    <col min="9475" max="9475" width="11.28515625" style="59" customWidth="1"/>
    <col min="9476" max="9476" width="10.42578125" style="59" bestFit="1" customWidth="1"/>
    <col min="9477" max="9477" width="10" style="59" bestFit="1" customWidth="1"/>
    <col min="9478" max="9478" width="12.85546875" style="59" customWidth="1"/>
    <col min="9479" max="9479" width="11.140625" style="59" customWidth="1"/>
    <col min="9480" max="9480" width="10.5703125" style="59" customWidth="1"/>
    <col min="9481" max="9728" width="9.140625" style="59"/>
    <col min="9729" max="9729" width="45.85546875" style="59" bestFit="1" customWidth="1"/>
    <col min="9730" max="9730" width="9.140625" style="59"/>
    <col min="9731" max="9731" width="11.28515625" style="59" customWidth="1"/>
    <col min="9732" max="9732" width="10.42578125" style="59" bestFit="1" customWidth="1"/>
    <col min="9733" max="9733" width="10" style="59" bestFit="1" customWidth="1"/>
    <col min="9734" max="9734" width="12.85546875" style="59" customWidth="1"/>
    <col min="9735" max="9735" width="11.140625" style="59" customWidth="1"/>
    <col min="9736" max="9736" width="10.5703125" style="59" customWidth="1"/>
    <col min="9737" max="9984" width="9.140625" style="59"/>
    <col min="9985" max="9985" width="45.85546875" style="59" bestFit="1" customWidth="1"/>
    <col min="9986" max="9986" width="9.140625" style="59"/>
    <col min="9987" max="9987" width="11.28515625" style="59" customWidth="1"/>
    <col min="9988" max="9988" width="10.42578125" style="59" bestFit="1" customWidth="1"/>
    <col min="9989" max="9989" width="10" style="59" bestFit="1" customWidth="1"/>
    <col min="9990" max="9990" width="12.85546875" style="59" customWidth="1"/>
    <col min="9991" max="9991" width="11.140625" style="59" customWidth="1"/>
    <col min="9992" max="9992" width="10.5703125" style="59" customWidth="1"/>
    <col min="9993" max="10240" width="9.140625" style="59"/>
    <col min="10241" max="10241" width="45.85546875" style="59" bestFit="1" customWidth="1"/>
    <col min="10242" max="10242" width="9.140625" style="59"/>
    <col min="10243" max="10243" width="11.28515625" style="59" customWidth="1"/>
    <col min="10244" max="10244" width="10.42578125" style="59" bestFit="1" customWidth="1"/>
    <col min="10245" max="10245" width="10" style="59" bestFit="1" customWidth="1"/>
    <col min="10246" max="10246" width="12.85546875" style="59" customWidth="1"/>
    <col min="10247" max="10247" width="11.140625" style="59" customWidth="1"/>
    <col min="10248" max="10248" width="10.5703125" style="59" customWidth="1"/>
    <col min="10249" max="10496" width="9.140625" style="59"/>
    <col min="10497" max="10497" width="45.85546875" style="59" bestFit="1" customWidth="1"/>
    <col min="10498" max="10498" width="9.140625" style="59"/>
    <col min="10499" max="10499" width="11.28515625" style="59" customWidth="1"/>
    <col min="10500" max="10500" width="10.42578125" style="59" bestFit="1" customWidth="1"/>
    <col min="10501" max="10501" width="10" style="59" bestFit="1" customWidth="1"/>
    <col min="10502" max="10502" width="12.85546875" style="59" customWidth="1"/>
    <col min="10503" max="10503" width="11.140625" style="59" customWidth="1"/>
    <col min="10504" max="10504" width="10.5703125" style="59" customWidth="1"/>
    <col min="10505" max="10752" width="9.140625" style="59"/>
    <col min="10753" max="10753" width="45.85546875" style="59" bestFit="1" customWidth="1"/>
    <col min="10754" max="10754" width="9.140625" style="59"/>
    <col min="10755" max="10755" width="11.28515625" style="59" customWidth="1"/>
    <col min="10756" max="10756" width="10.42578125" style="59" bestFit="1" customWidth="1"/>
    <col min="10757" max="10757" width="10" style="59" bestFit="1" customWidth="1"/>
    <col min="10758" max="10758" width="12.85546875" style="59" customWidth="1"/>
    <col min="10759" max="10759" width="11.140625" style="59" customWidth="1"/>
    <col min="10760" max="10760" width="10.5703125" style="59" customWidth="1"/>
    <col min="10761" max="11008" width="9.140625" style="59"/>
    <col min="11009" max="11009" width="45.85546875" style="59" bestFit="1" customWidth="1"/>
    <col min="11010" max="11010" width="9.140625" style="59"/>
    <col min="11011" max="11011" width="11.28515625" style="59" customWidth="1"/>
    <col min="11012" max="11012" width="10.42578125" style="59" bestFit="1" customWidth="1"/>
    <col min="11013" max="11013" width="10" style="59" bestFit="1" customWidth="1"/>
    <col min="11014" max="11014" width="12.85546875" style="59" customWidth="1"/>
    <col min="11015" max="11015" width="11.140625" style="59" customWidth="1"/>
    <col min="11016" max="11016" width="10.5703125" style="59" customWidth="1"/>
    <col min="11017" max="11264" width="9.140625" style="59"/>
    <col min="11265" max="11265" width="45.85546875" style="59" bestFit="1" customWidth="1"/>
    <col min="11266" max="11266" width="9.140625" style="59"/>
    <col min="11267" max="11267" width="11.28515625" style="59" customWidth="1"/>
    <col min="11268" max="11268" width="10.42578125" style="59" bestFit="1" customWidth="1"/>
    <col min="11269" max="11269" width="10" style="59" bestFit="1" customWidth="1"/>
    <col min="11270" max="11270" width="12.85546875" style="59" customWidth="1"/>
    <col min="11271" max="11271" width="11.140625" style="59" customWidth="1"/>
    <col min="11272" max="11272" width="10.5703125" style="59" customWidth="1"/>
    <col min="11273" max="11520" width="9.140625" style="59"/>
    <col min="11521" max="11521" width="45.85546875" style="59" bestFit="1" customWidth="1"/>
    <col min="11522" max="11522" width="9.140625" style="59"/>
    <col min="11523" max="11523" width="11.28515625" style="59" customWidth="1"/>
    <col min="11524" max="11524" width="10.42578125" style="59" bestFit="1" customWidth="1"/>
    <col min="11525" max="11525" width="10" style="59" bestFit="1" customWidth="1"/>
    <col min="11526" max="11526" width="12.85546875" style="59" customWidth="1"/>
    <col min="11527" max="11527" width="11.140625" style="59" customWidth="1"/>
    <col min="11528" max="11528" width="10.5703125" style="59" customWidth="1"/>
    <col min="11529" max="11776" width="9.140625" style="59"/>
    <col min="11777" max="11777" width="45.85546875" style="59" bestFit="1" customWidth="1"/>
    <col min="11778" max="11778" width="9.140625" style="59"/>
    <col min="11779" max="11779" width="11.28515625" style="59" customWidth="1"/>
    <col min="11780" max="11780" width="10.42578125" style="59" bestFit="1" customWidth="1"/>
    <col min="11781" max="11781" width="10" style="59" bestFit="1" customWidth="1"/>
    <col min="11782" max="11782" width="12.85546875" style="59" customWidth="1"/>
    <col min="11783" max="11783" width="11.140625" style="59" customWidth="1"/>
    <col min="11784" max="11784" width="10.5703125" style="59" customWidth="1"/>
    <col min="11785" max="12032" width="9.140625" style="59"/>
    <col min="12033" max="12033" width="45.85546875" style="59" bestFit="1" customWidth="1"/>
    <col min="12034" max="12034" width="9.140625" style="59"/>
    <col min="12035" max="12035" width="11.28515625" style="59" customWidth="1"/>
    <col min="12036" max="12036" width="10.42578125" style="59" bestFit="1" customWidth="1"/>
    <col min="12037" max="12037" width="10" style="59" bestFit="1" customWidth="1"/>
    <col min="12038" max="12038" width="12.85546875" style="59" customWidth="1"/>
    <col min="12039" max="12039" width="11.140625" style="59" customWidth="1"/>
    <col min="12040" max="12040" width="10.5703125" style="59" customWidth="1"/>
    <col min="12041" max="12288" width="9.140625" style="59"/>
    <col min="12289" max="12289" width="45.85546875" style="59" bestFit="1" customWidth="1"/>
    <col min="12290" max="12290" width="9.140625" style="59"/>
    <col min="12291" max="12291" width="11.28515625" style="59" customWidth="1"/>
    <col min="12292" max="12292" width="10.42578125" style="59" bestFit="1" customWidth="1"/>
    <col min="12293" max="12293" width="10" style="59" bestFit="1" customWidth="1"/>
    <col min="12294" max="12294" width="12.85546875" style="59" customWidth="1"/>
    <col min="12295" max="12295" width="11.140625" style="59" customWidth="1"/>
    <col min="12296" max="12296" width="10.5703125" style="59" customWidth="1"/>
    <col min="12297" max="12544" width="9.140625" style="59"/>
    <col min="12545" max="12545" width="45.85546875" style="59" bestFit="1" customWidth="1"/>
    <col min="12546" max="12546" width="9.140625" style="59"/>
    <col min="12547" max="12547" width="11.28515625" style="59" customWidth="1"/>
    <col min="12548" max="12548" width="10.42578125" style="59" bestFit="1" customWidth="1"/>
    <col min="12549" max="12549" width="10" style="59" bestFit="1" customWidth="1"/>
    <col min="12550" max="12550" width="12.85546875" style="59" customWidth="1"/>
    <col min="12551" max="12551" width="11.140625" style="59" customWidth="1"/>
    <col min="12552" max="12552" width="10.5703125" style="59" customWidth="1"/>
    <col min="12553" max="12800" width="9.140625" style="59"/>
    <col min="12801" max="12801" width="45.85546875" style="59" bestFit="1" customWidth="1"/>
    <col min="12802" max="12802" width="9.140625" style="59"/>
    <col min="12803" max="12803" width="11.28515625" style="59" customWidth="1"/>
    <col min="12804" max="12804" width="10.42578125" style="59" bestFit="1" customWidth="1"/>
    <col min="12805" max="12805" width="10" style="59" bestFit="1" customWidth="1"/>
    <col min="12806" max="12806" width="12.85546875" style="59" customWidth="1"/>
    <col min="12807" max="12807" width="11.140625" style="59" customWidth="1"/>
    <col min="12808" max="12808" width="10.5703125" style="59" customWidth="1"/>
    <col min="12809" max="13056" width="9.140625" style="59"/>
    <col min="13057" max="13057" width="45.85546875" style="59" bestFit="1" customWidth="1"/>
    <col min="13058" max="13058" width="9.140625" style="59"/>
    <col min="13059" max="13059" width="11.28515625" style="59" customWidth="1"/>
    <col min="13060" max="13060" width="10.42578125" style="59" bestFit="1" customWidth="1"/>
    <col min="13061" max="13061" width="10" style="59" bestFit="1" customWidth="1"/>
    <col min="13062" max="13062" width="12.85546875" style="59" customWidth="1"/>
    <col min="13063" max="13063" width="11.140625" style="59" customWidth="1"/>
    <col min="13064" max="13064" width="10.5703125" style="59" customWidth="1"/>
    <col min="13065" max="13312" width="9.140625" style="59"/>
    <col min="13313" max="13313" width="45.85546875" style="59" bestFit="1" customWidth="1"/>
    <col min="13314" max="13314" width="9.140625" style="59"/>
    <col min="13315" max="13315" width="11.28515625" style="59" customWidth="1"/>
    <col min="13316" max="13316" width="10.42578125" style="59" bestFit="1" customWidth="1"/>
    <col min="13317" max="13317" width="10" style="59" bestFit="1" customWidth="1"/>
    <col min="13318" max="13318" width="12.85546875" style="59" customWidth="1"/>
    <col min="13319" max="13319" width="11.140625" style="59" customWidth="1"/>
    <col min="13320" max="13320" width="10.5703125" style="59" customWidth="1"/>
    <col min="13321" max="13568" width="9.140625" style="59"/>
    <col min="13569" max="13569" width="45.85546875" style="59" bestFit="1" customWidth="1"/>
    <col min="13570" max="13570" width="9.140625" style="59"/>
    <col min="13571" max="13571" width="11.28515625" style="59" customWidth="1"/>
    <col min="13572" max="13572" width="10.42578125" style="59" bestFit="1" customWidth="1"/>
    <col min="13573" max="13573" width="10" style="59" bestFit="1" customWidth="1"/>
    <col min="13574" max="13574" width="12.85546875" style="59" customWidth="1"/>
    <col min="13575" max="13575" width="11.140625" style="59" customWidth="1"/>
    <col min="13576" max="13576" width="10.5703125" style="59" customWidth="1"/>
    <col min="13577" max="13824" width="9.140625" style="59"/>
    <col min="13825" max="13825" width="45.85546875" style="59" bestFit="1" customWidth="1"/>
    <col min="13826" max="13826" width="9.140625" style="59"/>
    <col min="13827" max="13827" width="11.28515625" style="59" customWidth="1"/>
    <col min="13828" max="13828" width="10.42578125" style="59" bestFit="1" customWidth="1"/>
    <col min="13829" max="13829" width="10" style="59" bestFit="1" customWidth="1"/>
    <col min="13830" max="13830" width="12.85546875" style="59" customWidth="1"/>
    <col min="13831" max="13831" width="11.140625" style="59" customWidth="1"/>
    <col min="13832" max="13832" width="10.5703125" style="59" customWidth="1"/>
    <col min="13833" max="14080" width="9.140625" style="59"/>
    <col min="14081" max="14081" width="45.85546875" style="59" bestFit="1" customWidth="1"/>
    <col min="14082" max="14082" width="9.140625" style="59"/>
    <col min="14083" max="14083" width="11.28515625" style="59" customWidth="1"/>
    <col min="14084" max="14084" width="10.42578125" style="59" bestFit="1" customWidth="1"/>
    <col min="14085" max="14085" width="10" style="59" bestFit="1" customWidth="1"/>
    <col min="14086" max="14086" width="12.85546875" style="59" customWidth="1"/>
    <col min="14087" max="14087" width="11.140625" style="59" customWidth="1"/>
    <col min="14088" max="14088" width="10.5703125" style="59" customWidth="1"/>
    <col min="14089" max="14336" width="9.140625" style="59"/>
    <col min="14337" max="14337" width="45.85546875" style="59" bestFit="1" customWidth="1"/>
    <col min="14338" max="14338" width="9.140625" style="59"/>
    <col min="14339" max="14339" width="11.28515625" style="59" customWidth="1"/>
    <col min="14340" max="14340" width="10.42578125" style="59" bestFit="1" customWidth="1"/>
    <col min="14341" max="14341" width="10" style="59" bestFit="1" customWidth="1"/>
    <col min="14342" max="14342" width="12.85546875" style="59" customWidth="1"/>
    <col min="14343" max="14343" width="11.140625" style="59" customWidth="1"/>
    <col min="14344" max="14344" width="10.5703125" style="59" customWidth="1"/>
    <col min="14345" max="14592" width="9.140625" style="59"/>
    <col min="14593" max="14593" width="45.85546875" style="59" bestFit="1" customWidth="1"/>
    <col min="14594" max="14594" width="9.140625" style="59"/>
    <col min="14595" max="14595" width="11.28515625" style="59" customWidth="1"/>
    <col min="14596" max="14596" width="10.42578125" style="59" bestFit="1" customWidth="1"/>
    <col min="14597" max="14597" width="10" style="59" bestFit="1" customWidth="1"/>
    <col min="14598" max="14598" width="12.85546875" style="59" customWidth="1"/>
    <col min="14599" max="14599" width="11.140625" style="59" customWidth="1"/>
    <col min="14600" max="14600" width="10.5703125" style="59" customWidth="1"/>
    <col min="14601" max="14848" width="9.140625" style="59"/>
    <col min="14849" max="14849" width="45.85546875" style="59" bestFit="1" customWidth="1"/>
    <col min="14850" max="14850" width="9.140625" style="59"/>
    <col min="14851" max="14851" width="11.28515625" style="59" customWidth="1"/>
    <col min="14852" max="14852" width="10.42578125" style="59" bestFit="1" customWidth="1"/>
    <col min="14853" max="14853" width="10" style="59" bestFit="1" customWidth="1"/>
    <col min="14854" max="14854" width="12.85546875" style="59" customWidth="1"/>
    <col min="14855" max="14855" width="11.140625" style="59" customWidth="1"/>
    <col min="14856" max="14856" width="10.5703125" style="59" customWidth="1"/>
    <col min="14857" max="15104" width="9.140625" style="59"/>
    <col min="15105" max="15105" width="45.85546875" style="59" bestFit="1" customWidth="1"/>
    <col min="15106" max="15106" width="9.140625" style="59"/>
    <col min="15107" max="15107" width="11.28515625" style="59" customWidth="1"/>
    <col min="15108" max="15108" width="10.42578125" style="59" bestFit="1" customWidth="1"/>
    <col min="15109" max="15109" width="10" style="59" bestFit="1" customWidth="1"/>
    <col min="15110" max="15110" width="12.85546875" style="59" customWidth="1"/>
    <col min="15111" max="15111" width="11.140625" style="59" customWidth="1"/>
    <col min="15112" max="15112" width="10.5703125" style="59" customWidth="1"/>
    <col min="15113" max="15360" width="9.140625" style="59"/>
    <col min="15361" max="15361" width="45.85546875" style="59" bestFit="1" customWidth="1"/>
    <col min="15362" max="15362" width="9.140625" style="59"/>
    <col min="15363" max="15363" width="11.28515625" style="59" customWidth="1"/>
    <col min="15364" max="15364" width="10.42578125" style="59" bestFit="1" customWidth="1"/>
    <col min="15365" max="15365" width="10" style="59" bestFit="1" customWidth="1"/>
    <col min="15366" max="15366" width="12.85546875" style="59" customWidth="1"/>
    <col min="15367" max="15367" width="11.140625" style="59" customWidth="1"/>
    <col min="15368" max="15368" width="10.5703125" style="59" customWidth="1"/>
    <col min="15369" max="15616" width="9.140625" style="59"/>
    <col min="15617" max="15617" width="45.85546875" style="59" bestFit="1" customWidth="1"/>
    <col min="15618" max="15618" width="9.140625" style="59"/>
    <col min="15619" max="15619" width="11.28515625" style="59" customWidth="1"/>
    <col min="15620" max="15620" width="10.42578125" style="59" bestFit="1" customWidth="1"/>
    <col min="15621" max="15621" width="10" style="59" bestFit="1" customWidth="1"/>
    <col min="15622" max="15622" width="12.85546875" style="59" customWidth="1"/>
    <col min="15623" max="15623" width="11.140625" style="59" customWidth="1"/>
    <col min="15624" max="15624" width="10.5703125" style="59" customWidth="1"/>
    <col min="15625" max="15872" width="9.140625" style="59"/>
    <col min="15873" max="15873" width="45.85546875" style="59" bestFit="1" customWidth="1"/>
    <col min="15874" max="15874" width="9.140625" style="59"/>
    <col min="15875" max="15875" width="11.28515625" style="59" customWidth="1"/>
    <col min="15876" max="15876" width="10.42578125" style="59" bestFit="1" customWidth="1"/>
    <col min="15877" max="15877" width="10" style="59" bestFit="1" customWidth="1"/>
    <col min="15878" max="15878" width="12.85546875" style="59" customWidth="1"/>
    <col min="15879" max="15879" width="11.140625" style="59" customWidth="1"/>
    <col min="15880" max="15880" width="10.5703125" style="59" customWidth="1"/>
    <col min="15881" max="16128" width="9.140625" style="59"/>
    <col min="16129" max="16129" width="45.85546875" style="59" bestFit="1" customWidth="1"/>
    <col min="16130" max="16130" width="9.140625" style="59"/>
    <col min="16131" max="16131" width="11.28515625" style="59" customWidth="1"/>
    <col min="16132" max="16132" width="10.42578125" style="59" bestFit="1" customWidth="1"/>
    <col min="16133" max="16133" width="10" style="59" bestFit="1" customWidth="1"/>
    <col min="16134" max="16134" width="12.85546875" style="59" customWidth="1"/>
    <col min="16135" max="16135" width="11.140625" style="59" customWidth="1"/>
    <col min="16136" max="16136" width="10.5703125" style="59" customWidth="1"/>
    <col min="16137" max="16384" width="9.140625" style="59"/>
  </cols>
  <sheetData>
    <row r="1" spans="1:8" s="4" customFormat="1" ht="20.25" x14ac:dyDescent="0.25">
      <c r="A1" s="650" t="s">
        <v>506</v>
      </c>
      <c r="B1" s="651"/>
      <c r="C1" s="651"/>
      <c r="D1" s="651"/>
      <c r="E1" s="651"/>
      <c r="F1" s="651"/>
      <c r="G1" s="651"/>
      <c r="H1" s="652"/>
    </row>
    <row r="2" spans="1:8" s="4" customFormat="1" ht="15.75" thickBot="1" x14ac:dyDescent="0.3">
      <c r="A2" s="653" t="s">
        <v>194</v>
      </c>
      <c r="B2" s="654"/>
      <c r="C2" s="654"/>
      <c r="D2" s="654"/>
      <c r="E2" s="654"/>
      <c r="F2" s="654"/>
      <c r="G2" s="654"/>
      <c r="H2" s="655"/>
    </row>
    <row r="3" spans="1:8" s="4" customFormat="1" ht="15" x14ac:dyDescent="0.25">
      <c r="A3" s="5" t="s">
        <v>434</v>
      </c>
      <c r="B3" s="5"/>
      <c r="C3" s="5" t="s">
        <v>174</v>
      </c>
      <c r="D3" s="5" t="s">
        <v>175</v>
      </c>
      <c r="E3" s="5"/>
      <c r="F3" s="5"/>
      <c r="G3" s="8"/>
      <c r="H3" s="8"/>
    </row>
    <row r="4" spans="1:8" s="4" customFormat="1" ht="26.25" x14ac:dyDescent="0.25">
      <c r="A4" s="46" t="s">
        <v>668</v>
      </c>
      <c r="B4" s="5"/>
      <c r="C4" s="9" t="s">
        <v>426</v>
      </c>
      <c r="D4" s="10">
        <v>44707</v>
      </c>
      <c r="E4" s="5"/>
      <c r="F4" s="5"/>
      <c r="G4" s="8"/>
      <c r="H4" s="8"/>
    </row>
    <row r="5" spans="1:8" s="4" customFormat="1" ht="15" x14ac:dyDescent="0.25">
      <c r="A5" s="6" t="s">
        <v>436</v>
      </c>
      <c r="B5" s="8"/>
      <c r="C5" s="6"/>
      <c r="D5" s="11"/>
      <c r="E5" s="5"/>
      <c r="F5" s="5"/>
      <c r="G5" s="8"/>
      <c r="H5" s="8"/>
    </row>
    <row r="6" spans="1:8" ht="25.5" x14ac:dyDescent="0.2">
      <c r="A6" s="57" t="s">
        <v>176</v>
      </c>
      <c r="B6" s="57" t="s">
        <v>177</v>
      </c>
      <c r="C6" s="57" t="s">
        <v>70</v>
      </c>
      <c r="D6" s="57" t="s">
        <v>178</v>
      </c>
      <c r="E6" s="57" t="s">
        <v>179</v>
      </c>
      <c r="F6" s="57" t="s">
        <v>180</v>
      </c>
      <c r="G6" s="58" t="s">
        <v>181</v>
      </c>
      <c r="H6" s="58" t="s">
        <v>182</v>
      </c>
    </row>
    <row r="7" spans="1:8" x14ac:dyDescent="0.2">
      <c r="A7" s="60" t="s">
        <v>183</v>
      </c>
      <c r="B7" s="57"/>
      <c r="C7" s="57"/>
      <c r="D7" s="57"/>
      <c r="E7" s="57"/>
      <c r="F7" s="57"/>
      <c r="G7" s="58"/>
      <c r="H7" s="58"/>
    </row>
    <row r="8" spans="1:8" s="127" customFormat="1" x14ac:dyDescent="0.25">
      <c r="A8" s="126" t="s">
        <v>629</v>
      </c>
      <c r="B8" s="61" t="s">
        <v>426</v>
      </c>
      <c r="C8" s="130">
        <v>1</v>
      </c>
      <c r="D8" s="129">
        <f>'Resumo de Cotações'!L14</f>
        <v>1493.3</v>
      </c>
      <c r="E8" s="61"/>
      <c r="F8" s="62">
        <f>D8*C8</f>
        <v>1493.3</v>
      </c>
      <c r="G8" s="63" t="s">
        <v>653</v>
      </c>
      <c r="H8" s="63" t="s">
        <v>698</v>
      </c>
    </row>
    <row r="9" spans="1:8" x14ac:dyDescent="0.2">
      <c r="A9" s="64"/>
      <c r="B9" s="61"/>
      <c r="C9" s="65"/>
      <c r="D9" s="66"/>
      <c r="E9" s="57"/>
      <c r="F9" s="62"/>
      <c r="G9" s="63"/>
      <c r="H9" s="58"/>
    </row>
    <row r="10" spans="1:8" x14ac:dyDescent="0.2">
      <c r="A10" s="67" t="s">
        <v>455</v>
      </c>
      <c r="B10" s="68"/>
      <c r="C10" s="125"/>
      <c r="D10" s="69"/>
      <c r="E10" s="70"/>
      <c r="F10" s="71"/>
      <c r="G10" s="124"/>
      <c r="H10" s="72"/>
    </row>
    <row r="11" spans="1:8" s="14" customFormat="1" x14ac:dyDescent="0.2">
      <c r="A11" s="68" t="s">
        <v>461</v>
      </c>
      <c r="B11" s="125" t="s">
        <v>457</v>
      </c>
      <c r="C11" s="73">
        <v>5</v>
      </c>
      <c r="D11" s="69">
        <v>18.010000000000002</v>
      </c>
      <c r="E11" s="70"/>
      <c r="F11" s="62">
        <f>D11*C11</f>
        <v>90.050000000000011</v>
      </c>
      <c r="G11" s="124" t="s">
        <v>462</v>
      </c>
      <c r="H11" s="131" t="s">
        <v>637</v>
      </c>
    </row>
    <row r="12" spans="1:8" x14ac:dyDescent="0.2">
      <c r="A12" s="68" t="s">
        <v>654</v>
      </c>
      <c r="B12" s="125" t="s">
        <v>457</v>
      </c>
      <c r="C12" s="73">
        <v>5</v>
      </c>
      <c r="D12" s="69">
        <v>21.35</v>
      </c>
      <c r="E12" s="70"/>
      <c r="F12" s="62">
        <f>D12*C12</f>
        <v>106.75</v>
      </c>
      <c r="G12" s="124" t="s">
        <v>462</v>
      </c>
      <c r="H12" s="131" t="s">
        <v>655</v>
      </c>
    </row>
    <row r="13" spans="1:8" x14ac:dyDescent="0.2">
      <c r="A13" s="74"/>
      <c r="B13" s="125"/>
      <c r="C13" s="75"/>
      <c r="D13" s="69"/>
      <c r="E13" s="70"/>
      <c r="F13" s="71"/>
      <c r="G13" s="124"/>
      <c r="H13" s="124"/>
    </row>
    <row r="14" spans="1:8" x14ac:dyDescent="0.2">
      <c r="A14" s="67" t="s">
        <v>184</v>
      </c>
      <c r="B14" s="68"/>
      <c r="C14" s="68"/>
      <c r="D14" s="68"/>
      <c r="E14" s="68"/>
      <c r="F14" s="76">
        <f>SUM(F8:F13)</f>
        <v>1690.1</v>
      </c>
      <c r="G14" s="124"/>
      <c r="H14" s="72"/>
    </row>
    <row r="15" spans="1:8" x14ac:dyDescent="0.2">
      <c r="A15" s="68" t="s">
        <v>185</v>
      </c>
      <c r="B15" s="68"/>
      <c r="C15" s="68"/>
      <c r="D15" s="77">
        <v>0.90920000000000001</v>
      </c>
      <c r="E15" s="68"/>
      <c r="F15" s="78"/>
      <c r="G15" s="124"/>
      <c r="H15" s="72"/>
    </row>
    <row r="16" spans="1:8" x14ac:dyDescent="0.2">
      <c r="A16" s="68"/>
      <c r="B16" s="68"/>
      <c r="C16" s="68"/>
      <c r="D16" s="68"/>
      <c r="E16" s="68"/>
      <c r="F16" s="71"/>
      <c r="G16" s="124"/>
      <c r="H16" s="72"/>
    </row>
    <row r="17" spans="1:8" x14ac:dyDescent="0.2">
      <c r="A17" s="72" t="s">
        <v>186</v>
      </c>
      <c r="B17" s="68"/>
      <c r="C17" s="68"/>
      <c r="D17" s="68"/>
      <c r="E17" s="68"/>
      <c r="F17" s="71"/>
      <c r="G17" s="72"/>
      <c r="H17" s="72"/>
    </row>
    <row r="18" spans="1:8" ht="25.5" x14ac:dyDescent="0.2">
      <c r="A18" s="72" t="s">
        <v>187</v>
      </c>
      <c r="B18" s="68"/>
      <c r="C18" s="68"/>
      <c r="D18" s="77">
        <v>0</v>
      </c>
      <c r="E18" s="68"/>
      <c r="F18" s="78">
        <f>F14*D18</f>
        <v>0</v>
      </c>
      <c r="G18" s="72"/>
      <c r="H18" s="72"/>
    </row>
    <row r="19" spans="1:8" x14ac:dyDescent="0.2">
      <c r="A19" s="72"/>
      <c r="B19" s="68"/>
      <c r="C19" s="68"/>
      <c r="D19" s="77"/>
      <c r="E19" s="68"/>
      <c r="F19" s="78"/>
      <c r="G19" s="72"/>
      <c r="H19" s="72"/>
    </row>
    <row r="20" spans="1:8" x14ac:dyDescent="0.2">
      <c r="A20" s="79" t="s">
        <v>188</v>
      </c>
      <c r="B20" s="68"/>
      <c r="C20" s="68"/>
      <c r="D20" s="68"/>
      <c r="E20" s="68"/>
      <c r="F20" s="76">
        <f>F18+F14</f>
        <v>1690.1</v>
      </c>
      <c r="G20" s="72"/>
      <c r="H20" s="72"/>
    </row>
    <row r="22" spans="1:8" s="119" customFormat="1" ht="12.75" customHeight="1" x14ac:dyDescent="0.2"/>
    <row r="23" spans="1:8" s="119" customFormat="1" ht="12.75" customHeight="1" x14ac:dyDescent="0.2"/>
    <row r="24" spans="1:8" s="119" customFormat="1" x14ac:dyDescent="0.2"/>
    <row r="25" spans="1:8" s="119" customFormat="1" ht="12.75" customHeight="1" x14ac:dyDescent="0.2"/>
    <row r="26" spans="1:8" s="119" customFormat="1" ht="12.75" customHeight="1" x14ac:dyDescent="0.2"/>
    <row r="27" spans="1:8" s="119" customFormat="1" ht="12.75" customHeight="1" x14ac:dyDescent="0.2"/>
    <row r="30" spans="1:8" ht="13.5" thickBot="1" x14ac:dyDescent="0.25">
      <c r="C30" s="81"/>
      <c r="D30" s="82"/>
      <c r="E30" s="81"/>
      <c r="F30" s="393"/>
    </row>
    <row r="31" spans="1:8" x14ac:dyDescent="0.2">
      <c r="C31" s="474" t="s">
        <v>1270</v>
      </c>
      <c r="D31" s="474"/>
      <c r="E31" s="474"/>
      <c r="F31" s="474"/>
    </row>
    <row r="32" spans="1:8" x14ac:dyDescent="0.2">
      <c r="C32" s="465" t="s">
        <v>1271</v>
      </c>
      <c r="D32" s="465"/>
      <c r="E32" s="465"/>
      <c r="F32" s="465"/>
    </row>
  </sheetData>
  <mergeCells count="4">
    <mergeCell ref="A1:H1"/>
    <mergeCell ref="A2:H2"/>
    <mergeCell ref="C31:F31"/>
    <mergeCell ref="C32:F32"/>
  </mergeCells>
  <pageMargins left="0.511811024" right="0.511811024" top="0.78740157499999996" bottom="0.78740157499999996" header="0.31496062000000002" footer="0.31496062000000002"/>
  <pageSetup paperSize="9" scale="7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32"/>
  <sheetViews>
    <sheetView view="pageBreakPreview" zoomScale="60" zoomScaleNormal="100" workbookViewId="0">
      <selection activeCell="F19" sqref="F19"/>
    </sheetView>
  </sheetViews>
  <sheetFormatPr defaultRowHeight="12.75" x14ac:dyDescent="0.2"/>
  <cols>
    <col min="1" max="1" width="45.85546875" style="59" bestFit="1" customWidth="1"/>
    <col min="2" max="2" width="9.140625" style="59"/>
    <col min="3" max="3" width="11.28515625" style="59" customWidth="1"/>
    <col min="4" max="4" width="10.42578125" style="59" bestFit="1" customWidth="1"/>
    <col min="5" max="5" width="10" style="59" bestFit="1" customWidth="1"/>
    <col min="6" max="6" width="12.85546875" style="80" customWidth="1"/>
    <col min="7" max="7" width="11.140625" style="59" customWidth="1"/>
    <col min="8" max="8" width="10.5703125" style="59" customWidth="1"/>
    <col min="9" max="256" width="9.140625" style="59"/>
    <col min="257" max="257" width="45.85546875" style="59" bestFit="1" customWidth="1"/>
    <col min="258" max="258" width="9.140625" style="59"/>
    <col min="259" max="259" width="11.28515625" style="59" customWidth="1"/>
    <col min="260" max="260" width="10.42578125" style="59" bestFit="1" customWidth="1"/>
    <col min="261" max="261" width="10" style="59" bestFit="1" customWidth="1"/>
    <col min="262" max="262" width="12.85546875" style="59" customWidth="1"/>
    <col min="263" max="263" width="11.140625" style="59" customWidth="1"/>
    <col min="264" max="264" width="10.5703125" style="59" customWidth="1"/>
    <col min="265" max="512" width="9.140625" style="59"/>
    <col min="513" max="513" width="45.85546875" style="59" bestFit="1" customWidth="1"/>
    <col min="514" max="514" width="9.140625" style="59"/>
    <col min="515" max="515" width="11.28515625" style="59" customWidth="1"/>
    <col min="516" max="516" width="10.42578125" style="59" bestFit="1" customWidth="1"/>
    <col min="517" max="517" width="10" style="59" bestFit="1" customWidth="1"/>
    <col min="518" max="518" width="12.85546875" style="59" customWidth="1"/>
    <col min="519" max="519" width="11.140625" style="59" customWidth="1"/>
    <col min="520" max="520" width="10.5703125" style="59" customWidth="1"/>
    <col min="521" max="768" width="9.140625" style="59"/>
    <col min="769" max="769" width="45.85546875" style="59" bestFit="1" customWidth="1"/>
    <col min="770" max="770" width="9.140625" style="59"/>
    <col min="771" max="771" width="11.28515625" style="59" customWidth="1"/>
    <col min="772" max="772" width="10.42578125" style="59" bestFit="1" customWidth="1"/>
    <col min="773" max="773" width="10" style="59" bestFit="1" customWidth="1"/>
    <col min="774" max="774" width="12.85546875" style="59" customWidth="1"/>
    <col min="775" max="775" width="11.140625" style="59" customWidth="1"/>
    <col min="776" max="776" width="10.5703125" style="59" customWidth="1"/>
    <col min="777" max="1024" width="9.140625" style="59"/>
    <col min="1025" max="1025" width="45.85546875" style="59" bestFit="1" customWidth="1"/>
    <col min="1026" max="1026" width="9.140625" style="59"/>
    <col min="1027" max="1027" width="11.28515625" style="59" customWidth="1"/>
    <col min="1028" max="1028" width="10.42578125" style="59" bestFit="1" customWidth="1"/>
    <col min="1029" max="1029" width="10" style="59" bestFit="1" customWidth="1"/>
    <col min="1030" max="1030" width="12.85546875" style="59" customWidth="1"/>
    <col min="1031" max="1031" width="11.140625" style="59" customWidth="1"/>
    <col min="1032" max="1032" width="10.5703125" style="59" customWidth="1"/>
    <col min="1033" max="1280" width="9.140625" style="59"/>
    <col min="1281" max="1281" width="45.85546875" style="59" bestFit="1" customWidth="1"/>
    <col min="1282" max="1282" width="9.140625" style="59"/>
    <col min="1283" max="1283" width="11.28515625" style="59" customWidth="1"/>
    <col min="1284" max="1284" width="10.42578125" style="59" bestFit="1" customWidth="1"/>
    <col min="1285" max="1285" width="10" style="59" bestFit="1" customWidth="1"/>
    <col min="1286" max="1286" width="12.85546875" style="59" customWidth="1"/>
    <col min="1287" max="1287" width="11.140625" style="59" customWidth="1"/>
    <col min="1288" max="1288" width="10.5703125" style="59" customWidth="1"/>
    <col min="1289" max="1536" width="9.140625" style="59"/>
    <col min="1537" max="1537" width="45.85546875" style="59" bestFit="1" customWidth="1"/>
    <col min="1538" max="1538" width="9.140625" style="59"/>
    <col min="1539" max="1539" width="11.28515625" style="59" customWidth="1"/>
    <col min="1540" max="1540" width="10.42578125" style="59" bestFit="1" customWidth="1"/>
    <col min="1541" max="1541" width="10" style="59" bestFit="1" customWidth="1"/>
    <col min="1542" max="1542" width="12.85546875" style="59" customWidth="1"/>
    <col min="1543" max="1543" width="11.140625" style="59" customWidth="1"/>
    <col min="1544" max="1544" width="10.5703125" style="59" customWidth="1"/>
    <col min="1545" max="1792" width="9.140625" style="59"/>
    <col min="1793" max="1793" width="45.85546875" style="59" bestFit="1" customWidth="1"/>
    <col min="1794" max="1794" width="9.140625" style="59"/>
    <col min="1795" max="1795" width="11.28515625" style="59" customWidth="1"/>
    <col min="1796" max="1796" width="10.42578125" style="59" bestFit="1" customWidth="1"/>
    <col min="1797" max="1797" width="10" style="59" bestFit="1" customWidth="1"/>
    <col min="1798" max="1798" width="12.85546875" style="59" customWidth="1"/>
    <col min="1799" max="1799" width="11.140625" style="59" customWidth="1"/>
    <col min="1800" max="1800" width="10.5703125" style="59" customWidth="1"/>
    <col min="1801" max="2048" width="9.140625" style="59"/>
    <col min="2049" max="2049" width="45.85546875" style="59" bestFit="1" customWidth="1"/>
    <col min="2050" max="2050" width="9.140625" style="59"/>
    <col min="2051" max="2051" width="11.28515625" style="59" customWidth="1"/>
    <col min="2052" max="2052" width="10.42578125" style="59" bestFit="1" customWidth="1"/>
    <col min="2053" max="2053" width="10" style="59" bestFit="1" customWidth="1"/>
    <col min="2054" max="2054" width="12.85546875" style="59" customWidth="1"/>
    <col min="2055" max="2055" width="11.140625" style="59" customWidth="1"/>
    <col min="2056" max="2056" width="10.5703125" style="59" customWidth="1"/>
    <col min="2057" max="2304" width="9.140625" style="59"/>
    <col min="2305" max="2305" width="45.85546875" style="59" bestFit="1" customWidth="1"/>
    <col min="2306" max="2306" width="9.140625" style="59"/>
    <col min="2307" max="2307" width="11.28515625" style="59" customWidth="1"/>
    <col min="2308" max="2308" width="10.42578125" style="59" bestFit="1" customWidth="1"/>
    <col min="2309" max="2309" width="10" style="59" bestFit="1" customWidth="1"/>
    <col min="2310" max="2310" width="12.85546875" style="59" customWidth="1"/>
    <col min="2311" max="2311" width="11.140625" style="59" customWidth="1"/>
    <col min="2312" max="2312" width="10.5703125" style="59" customWidth="1"/>
    <col min="2313" max="2560" width="9.140625" style="59"/>
    <col min="2561" max="2561" width="45.85546875" style="59" bestFit="1" customWidth="1"/>
    <col min="2562" max="2562" width="9.140625" style="59"/>
    <col min="2563" max="2563" width="11.28515625" style="59" customWidth="1"/>
    <col min="2564" max="2564" width="10.42578125" style="59" bestFit="1" customWidth="1"/>
    <col min="2565" max="2565" width="10" style="59" bestFit="1" customWidth="1"/>
    <col min="2566" max="2566" width="12.85546875" style="59" customWidth="1"/>
    <col min="2567" max="2567" width="11.140625" style="59" customWidth="1"/>
    <col min="2568" max="2568" width="10.5703125" style="59" customWidth="1"/>
    <col min="2569" max="2816" width="9.140625" style="59"/>
    <col min="2817" max="2817" width="45.85546875" style="59" bestFit="1" customWidth="1"/>
    <col min="2818" max="2818" width="9.140625" style="59"/>
    <col min="2819" max="2819" width="11.28515625" style="59" customWidth="1"/>
    <col min="2820" max="2820" width="10.42578125" style="59" bestFit="1" customWidth="1"/>
    <col min="2821" max="2821" width="10" style="59" bestFit="1" customWidth="1"/>
    <col min="2822" max="2822" width="12.85546875" style="59" customWidth="1"/>
    <col min="2823" max="2823" width="11.140625" style="59" customWidth="1"/>
    <col min="2824" max="2824" width="10.5703125" style="59" customWidth="1"/>
    <col min="2825" max="3072" width="9.140625" style="59"/>
    <col min="3073" max="3073" width="45.85546875" style="59" bestFit="1" customWidth="1"/>
    <col min="3074" max="3074" width="9.140625" style="59"/>
    <col min="3075" max="3075" width="11.28515625" style="59" customWidth="1"/>
    <col min="3076" max="3076" width="10.42578125" style="59" bestFit="1" customWidth="1"/>
    <col min="3077" max="3077" width="10" style="59" bestFit="1" customWidth="1"/>
    <col min="3078" max="3078" width="12.85546875" style="59" customWidth="1"/>
    <col min="3079" max="3079" width="11.140625" style="59" customWidth="1"/>
    <col min="3080" max="3080" width="10.5703125" style="59" customWidth="1"/>
    <col min="3081" max="3328" width="9.140625" style="59"/>
    <col min="3329" max="3329" width="45.85546875" style="59" bestFit="1" customWidth="1"/>
    <col min="3330" max="3330" width="9.140625" style="59"/>
    <col min="3331" max="3331" width="11.28515625" style="59" customWidth="1"/>
    <col min="3332" max="3332" width="10.42578125" style="59" bestFit="1" customWidth="1"/>
    <col min="3333" max="3333" width="10" style="59" bestFit="1" customWidth="1"/>
    <col min="3334" max="3334" width="12.85546875" style="59" customWidth="1"/>
    <col min="3335" max="3335" width="11.140625" style="59" customWidth="1"/>
    <col min="3336" max="3336" width="10.5703125" style="59" customWidth="1"/>
    <col min="3337" max="3584" width="9.140625" style="59"/>
    <col min="3585" max="3585" width="45.85546875" style="59" bestFit="1" customWidth="1"/>
    <col min="3586" max="3586" width="9.140625" style="59"/>
    <col min="3587" max="3587" width="11.28515625" style="59" customWidth="1"/>
    <col min="3588" max="3588" width="10.42578125" style="59" bestFit="1" customWidth="1"/>
    <col min="3589" max="3589" width="10" style="59" bestFit="1" customWidth="1"/>
    <col min="3590" max="3590" width="12.85546875" style="59" customWidth="1"/>
    <col min="3591" max="3591" width="11.140625" style="59" customWidth="1"/>
    <col min="3592" max="3592" width="10.5703125" style="59" customWidth="1"/>
    <col min="3593" max="3840" width="9.140625" style="59"/>
    <col min="3841" max="3841" width="45.85546875" style="59" bestFit="1" customWidth="1"/>
    <col min="3842" max="3842" width="9.140625" style="59"/>
    <col min="3843" max="3843" width="11.28515625" style="59" customWidth="1"/>
    <col min="3844" max="3844" width="10.42578125" style="59" bestFit="1" customWidth="1"/>
    <col min="3845" max="3845" width="10" style="59" bestFit="1" customWidth="1"/>
    <col min="3846" max="3846" width="12.85546875" style="59" customWidth="1"/>
    <col min="3847" max="3847" width="11.140625" style="59" customWidth="1"/>
    <col min="3848" max="3848" width="10.5703125" style="59" customWidth="1"/>
    <col min="3849" max="4096" width="9.140625" style="59"/>
    <col min="4097" max="4097" width="45.85546875" style="59" bestFit="1" customWidth="1"/>
    <col min="4098" max="4098" width="9.140625" style="59"/>
    <col min="4099" max="4099" width="11.28515625" style="59" customWidth="1"/>
    <col min="4100" max="4100" width="10.42578125" style="59" bestFit="1" customWidth="1"/>
    <col min="4101" max="4101" width="10" style="59" bestFit="1" customWidth="1"/>
    <col min="4102" max="4102" width="12.85546875" style="59" customWidth="1"/>
    <col min="4103" max="4103" width="11.140625" style="59" customWidth="1"/>
    <col min="4104" max="4104" width="10.5703125" style="59" customWidth="1"/>
    <col min="4105" max="4352" width="9.140625" style="59"/>
    <col min="4353" max="4353" width="45.85546875" style="59" bestFit="1" customWidth="1"/>
    <col min="4354" max="4354" width="9.140625" style="59"/>
    <col min="4355" max="4355" width="11.28515625" style="59" customWidth="1"/>
    <col min="4356" max="4356" width="10.42578125" style="59" bestFit="1" customWidth="1"/>
    <col min="4357" max="4357" width="10" style="59" bestFit="1" customWidth="1"/>
    <col min="4358" max="4358" width="12.85546875" style="59" customWidth="1"/>
    <col min="4359" max="4359" width="11.140625" style="59" customWidth="1"/>
    <col min="4360" max="4360" width="10.5703125" style="59" customWidth="1"/>
    <col min="4361" max="4608" width="9.140625" style="59"/>
    <col min="4609" max="4609" width="45.85546875" style="59" bestFit="1" customWidth="1"/>
    <col min="4610" max="4610" width="9.140625" style="59"/>
    <col min="4611" max="4611" width="11.28515625" style="59" customWidth="1"/>
    <col min="4612" max="4612" width="10.42578125" style="59" bestFit="1" customWidth="1"/>
    <col min="4613" max="4613" width="10" style="59" bestFit="1" customWidth="1"/>
    <col min="4614" max="4614" width="12.85546875" style="59" customWidth="1"/>
    <col min="4615" max="4615" width="11.140625" style="59" customWidth="1"/>
    <col min="4616" max="4616" width="10.5703125" style="59" customWidth="1"/>
    <col min="4617" max="4864" width="9.140625" style="59"/>
    <col min="4865" max="4865" width="45.85546875" style="59" bestFit="1" customWidth="1"/>
    <col min="4866" max="4866" width="9.140625" style="59"/>
    <col min="4867" max="4867" width="11.28515625" style="59" customWidth="1"/>
    <col min="4868" max="4868" width="10.42578125" style="59" bestFit="1" customWidth="1"/>
    <col min="4869" max="4869" width="10" style="59" bestFit="1" customWidth="1"/>
    <col min="4870" max="4870" width="12.85546875" style="59" customWidth="1"/>
    <col min="4871" max="4871" width="11.140625" style="59" customWidth="1"/>
    <col min="4872" max="4872" width="10.5703125" style="59" customWidth="1"/>
    <col min="4873" max="5120" width="9.140625" style="59"/>
    <col min="5121" max="5121" width="45.85546875" style="59" bestFit="1" customWidth="1"/>
    <col min="5122" max="5122" width="9.140625" style="59"/>
    <col min="5123" max="5123" width="11.28515625" style="59" customWidth="1"/>
    <col min="5124" max="5124" width="10.42578125" style="59" bestFit="1" customWidth="1"/>
    <col min="5125" max="5125" width="10" style="59" bestFit="1" customWidth="1"/>
    <col min="5126" max="5126" width="12.85546875" style="59" customWidth="1"/>
    <col min="5127" max="5127" width="11.140625" style="59" customWidth="1"/>
    <col min="5128" max="5128" width="10.5703125" style="59" customWidth="1"/>
    <col min="5129" max="5376" width="9.140625" style="59"/>
    <col min="5377" max="5377" width="45.85546875" style="59" bestFit="1" customWidth="1"/>
    <col min="5378" max="5378" width="9.140625" style="59"/>
    <col min="5379" max="5379" width="11.28515625" style="59" customWidth="1"/>
    <col min="5380" max="5380" width="10.42578125" style="59" bestFit="1" customWidth="1"/>
    <col min="5381" max="5381" width="10" style="59" bestFit="1" customWidth="1"/>
    <col min="5382" max="5382" width="12.85546875" style="59" customWidth="1"/>
    <col min="5383" max="5383" width="11.140625" style="59" customWidth="1"/>
    <col min="5384" max="5384" width="10.5703125" style="59" customWidth="1"/>
    <col min="5385" max="5632" width="9.140625" style="59"/>
    <col min="5633" max="5633" width="45.85546875" style="59" bestFit="1" customWidth="1"/>
    <col min="5634" max="5634" width="9.140625" style="59"/>
    <col min="5635" max="5635" width="11.28515625" style="59" customWidth="1"/>
    <col min="5636" max="5636" width="10.42578125" style="59" bestFit="1" customWidth="1"/>
    <col min="5637" max="5637" width="10" style="59" bestFit="1" customWidth="1"/>
    <col min="5638" max="5638" width="12.85546875" style="59" customWidth="1"/>
    <col min="5639" max="5639" width="11.140625" style="59" customWidth="1"/>
    <col min="5640" max="5640" width="10.5703125" style="59" customWidth="1"/>
    <col min="5641" max="5888" width="9.140625" style="59"/>
    <col min="5889" max="5889" width="45.85546875" style="59" bestFit="1" customWidth="1"/>
    <col min="5890" max="5890" width="9.140625" style="59"/>
    <col min="5891" max="5891" width="11.28515625" style="59" customWidth="1"/>
    <col min="5892" max="5892" width="10.42578125" style="59" bestFit="1" customWidth="1"/>
    <col min="5893" max="5893" width="10" style="59" bestFit="1" customWidth="1"/>
    <col min="5894" max="5894" width="12.85546875" style="59" customWidth="1"/>
    <col min="5895" max="5895" width="11.140625" style="59" customWidth="1"/>
    <col min="5896" max="5896" width="10.5703125" style="59" customWidth="1"/>
    <col min="5897" max="6144" width="9.140625" style="59"/>
    <col min="6145" max="6145" width="45.85546875" style="59" bestFit="1" customWidth="1"/>
    <col min="6146" max="6146" width="9.140625" style="59"/>
    <col min="6147" max="6147" width="11.28515625" style="59" customWidth="1"/>
    <col min="6148" max="6148" width="10.42578125" style="59" bestFit="1" customWidth="1"/>
    <col min="6149" max="6149" width="10" style="59" bestFit="1" customWidth="1"/>
    <col min="6150" max="6150" width="12.85546875" style="59" customWidth="1"/>
    <col min="6151" max="6151" width="11.140625" style="59" customWidth="1"/>
    <col min="6152" max="6152" width="10.5703125" style="59" customWidth="1"/>
    <col min="6153" max="6400" width="9.140625" style="59"/>
    <col min="6401" max="6401" width="45.85546875" style="59" bestFit="1" customWidth="1"/>
    <col min="6402" max="6402" width="9.140625" style="59"/>
    <col min="6403" max="6403" width="11.28515625" style="59" customWidth="1"/>
    <col min="6404" max="6404" width="10.42578125" style="59" bestFit="1" customWidth="1"/>
    <col min="6405" max="6405" width="10" style="59" bestFit="1" customWidth="1"/>
    <col min="6406" max="6406" width="12.85546875" style="59" customWidth="1"/>
    <col min="6407" max="6407" width="11.140625" style="59" customWidth="1"/>
    <col min="6408" max="6408" width="10.5703125" style="59" customWidth="1"/>
    <col min="6409" max="6656" width="9.140625" style="59"/>
    <col min="6657" max="6657" width="45.85546875" style="59" bestFit="1" customWidth="1"/>
    <col min="6658" max="6658" width="9.140625" style="59"/>
    <col min="6659" max="6659" width="11.28515625" style="59" customWidth="1"/>
    <col min="6660" max="6660" width="10.42578125" style="59" bestFit="1" customWidth="1"/>
    <col min="6661" max="6661" width="10" style="59" bestFit="1" customWidth="1"/>
    <col min="6662" max="6662" width="12.85546875" style="59" customWidth="1"/>
    <col min="6663" max="6663" width="11.140625" style="59" customWidth="1"/>
    <col min="6664" max="6664" width="10.5703125" style="59" customWidth="1"/>
    <col min="6665" max="6912" width="9.140625" style="59"/>
    <col min="6913" max="6913" width="45.85546875" style="59" bestFit="1" customWidth="1"/>
    <col min="6914" max="6914" width="9.140625" style="59"/>
    <col min="6915" max="6915" width="11.28515625" style="59" customWidth="1"/>
    <col min="6916" max="6916" width="10.42578125" style="59" bestFit="1" customWidth="1"/>
    <col min="6917" max="6917" width="10" style="59" bestFit="1" customWidth="1"/>
    <col min="6918" max="6918" width="12.85546875" style="59" customWidth="1"/>
    <col min="6919" max="6919" width="11.140625" style="59" customWidth="1"/>
    <col min="6920" max="6920" width="10.5703125" style="59" customWidth="1"/>
    <col min="6921" max="7168" width="9.140625" style="59"/>
    <col min="7169" max="7169" width="45.85546875" style="59" bestFit="1" customWidth="1"/>
    <col min="7170" max="7170" width="9.140625" style="59"/>
    <col min="7171" max="7171" width="11.28515625" style="59" customWidth="1"/>
    <col min="7172" max="7172" width="10.42578125" style="59" bestFit="1" customWidth="1"/>
    <col min="7173" max="7173" width="10" style="59" bestFit="1" customWidth="1"/>
    <col min="7174" max="7174" width="12.85546875" style="59" customWidth="1"/>
    <col min="7175" max="7175" width="11.140625" style="59" customWidth="1"/>
    <col min="7176" max="7176" width="10.5703125" style="59" customWidth="1"/>
    <col min="7177" max="7424" width="9.140625" style="59"/>
    <col min="7425" max="7425" width="45.85546875" style="59" bestFit="1" customWidth="1"/>
    <col min="7426" max="7426" width="9.140625" style="59"/>
    <col min="7427" max="7427" width="11.28515625" style="59" customWidth="1"/>
    <col min="7428" max="7428" width="10.42578125" style="59" bestFit="1" customWidth="1"/>
    <col min="7429" max="7429" width="10" style="59" bestFit="1" customWidth="1"/>
    <col min="7430" max="7430" width="12.85546875" style="59" customWidth="1"/>
    <col min="7431" max="7431" width="11.140625" style="59" customWidth="1"/>
    <col min="7432" max="7432" width="10.5703125" style="59" customWidth="1"/>
    <col min="7433" max="7680" width="9.140625" style="59"/>
    <col min="7681" max="7681" width="45.85546875" style="59" bestFit="1" customWidth="1"/>
    <col min="7682" max="7682" width="9.140625" style="59"/>
    <col min="7683" max="7683" width="11.28515625" style="59" customWidth="1"/>
    <col min="7684" max="7684" width="10.42578125" style="59" bestFit="1" customWidth="1"/>
    <col min="7685" max="7685" width="10" style="59" bestFit="1" customWidth="1"/>
    <col min="7686" max="7686" width="12.85546875" style="59" customWidth="1"/>
    <col min="7687" max="7687" width="11.140625" style="59" customWidth="1"/>
    <col min="7688" max="7688" width="10.5703125" style="59" customWidth="1"/>
    <col min="7689" max="7936" width="9.140625" style="59"/>
    <col min="7937" max="7937" width="45.85546875" style="59" bestFit="1" customWidth="1"/>
    <col min="7938" max="7938" width="9.140625" style="59"/>
    <col min="7939" max="7939" width="11.28515625" style="59" customWidth="1"/>
    <col min="7940" max="7940" width="10.42578125" style="59" bestFit="1" customWidth="1"/>
    <col min="7941" max="7941" width="10" style="59" bestFit="1" customWidth="1"/>
    <col min="7942" max="7942" width="12.85546875" style="59" customWidth="1"/>
    <col min="7943" max="7943" width="11.140625" style="59" customWidth="1"/>
    <col min="7944" max="7944" width="10.5703125" style="59" customWidth="1"/>
    <col min="7945" max="8192" width="9.140625" style="59"/>
    <col min="8193" max="8193" width="45.85546875" style="59" bestFit="1" customWidth="1"/>
    <col min="8194" max="8194" width="9.140625" style="59"/>
    <col min="8195" max="8195" width="11.28515625" style="59" customWidth="1"/>
    <col min="8196" max="8196" width="10.42578125" style="59" bestFit="1" customWidth="1"/>
    <col min="8197" max="8197" width="10" style="59" bestFit="1" customWidth="1"/>
    <col min="8198" max="8198" width="12.85546875" style="59" customWidth="1"/>
    <col min="8199" max="8199" width="11.140625" style="59" customWidth="1"/>
    <col min="8200" max="8200" width="10.5703125" style="59" customWidth="1"/>
    <col min="8201" max="8448" width="9.140625" style="59"/>
    <col min="8449" max="8449" width="45.85546875" style="59" bestFit="1" customWidth="1"/>
    <col min="8450" max="8450" width="9.140625" style="59"/>
    <col min="8451" max="8451" width="11.28515625" style="59" customWidth="1"/>
    <col min="8452" max="8452" width="10.42578125" style="59" bestFit="1" customWidth="1"/>
    <col min="8453" max="8453" width="10" style="59" bestFit="1" customWidth="1"/>
    <col min="8454" max="8454" width="12.85546875" style="59" customWidth="1"/>
    <col min="8455" max="8455" width="11.140625" style="59" customWidth="1"/>
    <col min="8456" max="8456" width="10.5703125" style="59" customWidth="1"/>
    <col min="8457" max="8704" width="9.140625" style="59"/>
    <col min="8705" max="8705" width="45.85546875" style="59" bestFit="1" customWidth="1"/>
    <col min="8706" max="8706" width="9.140625" style="59"/>
    <col min="8707" max="8707" width="11.28515625" style="59" customWidth="1"/>
    <col min="8708" max="8708" width="10.42578125" style="59" bestFit="1" customWidth="1"/>
    <col min="8709" max="8709" width="10" style="59" bestFit="1" customWidth="1"/>
    <col min="8710" max="8710" width="12.85546875" style="59" customWidth="1"/>
    <col min="8711" max="8711" width="11.140625" style="59" customWidth="1"/>
    <col min="8712" max="8712" width="10.5703125" style="59" customWidth="1"/>
    <col min="8713" max="8960" width="9.140625" style="59"/>
    <col min="8961" max="8961" width="45.85546875" style="59" bestFit="1" customWidth="1"/>
    <col min="8962" max="8962" width="9.140625" style="59"/>
    <col min="8963" max="8963" width="11.28515625" style="59" customWidth="1"/>
    <col min="8964" max="8964" width="10.42578125" style="59" bestFit="1" customWidth="1"/>
    <col min="8965" max="8965" width="10" style="59" bestFit="1" customWidth="1"/>
    <col min="8966" max="8966" width="12.85546875" style="59" customWidth="1"/>
    <col min="8967" max="8967" width="11.140625" style="59" customWidth="1"/>
    <col min="8968" max="8968" width="10.5703125" style="59" customWidth="1"/>
    <col min="8969" max="9216" width="9.140625" style="59"/>
    <col min="9217" max="9217" width="45.85546875" style="59" bestFit="1" customWidth="1"/>
    <col min="9218" max="9218" width="9.140625" style="59"/>
    <col min="9219" max="9219" width="11.28515625" style="59" customWidth="1"/>
    <col min="9220" max="9220" width="10.42578125" style="59" bestFit="1" customWidth="1"/>
    <col min="9221" max="9221" width="10" style="59" bestFit="1" customWidth="1"/>
    <col min="9222" max="9222" width="12.85546875" style="59" customWidth="1"/>
    <col min="9223" max="9223" width="11.140625" style="59" customWidth="1"/>
    <col min="9224" max="9224" width="10.5703125" style="59" customWidth="1"/>
    <col min="9225" max="9472" width="9.140625" style="59"/>
    <col min="9473" max="9473" width="45.85546875" style="59" bestFit="1" customWidth="1"/>
    <col min="9474" max="9474" width="9.140625" style="59"/>
    <col min="9475" max="9475" width="11.28515625" style="59" customWidth="1"/>
    <col min="9476" max="9476" width="10.42578125" style="59" bestFit="1" customWidth="1"/>
    <col min="9477" max="9477" width="10" style="59" bestFit="1" customWidth="1"/>
    <col min="9478" max="9478" width="12.85546875" style="59" customWidth="1"/>
    <col min="9479" max="9479" width="11.140625" style="59" customWidth="1"/>
    <col min="9480" max="9480" width="10.5703125" style="59" customWidth="1"/>
    <col min="9481" max="9728" width="9.140625" style="59"/>
    <col min="9729" max="9729" width="45.85546875" style="59" bestFit="1" customWidth="1"/>
    <col min="9730" max="9730" width="9.140625" style="59"/>
    <col min="9731" max="9731" width="11.28515625" style="59" customWidth="1"/>
    <col min="9732" max="9732" width="10.42578125" style="59" bestFit="1" customWidth="1"/>
    <col min="9733" max="9733" width="10" style="59" bestFit="1" customWidth="1"/>
    <col min="9734" max="9734" width="12.85546875" style="59" customWidth="1"/>
    <col min="9735" max="9735" width="11.140625" style="59" customWidth="1"/>
    <col min="9736" max="9736" width="10.5703125" style="59" customWidth="1"/>
    <col min="9737" max="9984" width="9.140625" style="59"/>
    <col min="9985" max="9985" width="45.85546875" style="59" bestFit="1" customWidth="1"/>
    <col min="9986" max="9986" width="9.140625" style="59"/>
    <col min="9987" max="9987" width="11.28515625" style="59" customWidth="1"/>
    <col min="9988" max="9988" width="10.42578125" style="59" bestFit="1" customWidth="1"/>
    <col min="9989" max="9989" width="10" style="59" bestFit="1" customWidth="1"/>
    <col min="9990" max="9990" width="12.85546875" style="59" customWidth="1"/>
    <col min="9991" max="9991" width="11.140625" style="59" customWidth="1"/>
    <col min="9992" max="9992" width="10.5703125" style="59" customWidth="1"/>
    <col min="9993" max="10240" width="9.140625" style="59"/>
    <col min="10241" max="10241" width="45.85546875" style="59" bestFit="1" customWidth="1"/>
    <col min="10242" max="10242" width="9.140625" style="59"/>
    <col min="10243" max="10243" width="11.28515625" style="59" customWidth="1"/>
    <col min="10244" max="10244" width="10.42578125" style="59" bestFit="1" customWidth="1"/>
    <col min="10245" max="10245" width="10" style="59" bestFit="1" customWidth="1"/>
    <col min="10246" max="10246" width="12.85546875" style="59" customWidth="1"/>
    <col min="10247" max="10247" width="11.140625" style="59" customWidth="1"/>
    <col min="10248" max="10248" width="10.5703125" style="59" customWidth="1"/>
    <col min="10249" max="10496" width="9.140625" style="59"/>
    <col min="10497" max="10497" width="45.85546875" style="59" bestFit="1" customWidth="1"/>
    <col min="10498" max="10498" width="9.140625" style="59"/>
    <col min="10499" max="10499" width="11.28515625" style="59" customWidth="1"/>
    <col min="10500" max="10500" width="10.42578125" style="59" bestFit="1" customWidth="1"/>
    <col min="10501" max="10501" width="10" style="59" bestFit="1" customWidth="1"/>
    <col min="10502" max="10502" width="12.85546875" style="59" customWidth="1"/>
    <col min="10503" max="10503" width="11.140625" style="59" customWidth="1"/>
    <col min="10504" max="10504" width="10.5703125" style="59" customWidth="1"/>
    <col min="10505" max="10752" width="9.140625" style="59"/>
    <col min="10753" max="10753" width="45.85546875" style="59" bestFit="1" customWidth="1"/>
    <col min="10754" max="10754" width="9.140625" style="59"/>
    <col min="10755" max="10755" width="11.28515625" style="59" customWidth="1"/>
    <col min="10756" max="10756" width="10.42578125" style="59" bestFit="1" customWidth="1"/>
    <col min="10757" max="10757" width="10" style="59" bestFit="1" customWidth="1"/>
    <col min="10758" max="10758" width="12.85546875" style="59" customWidth="1"/>
    <col min="10759" max="10759" width="11.140625" style="59" customWidth="1"/>
    <col min="10760" max="10760" width="10.5703125" style="59" customWidth="1"/>
    <col min="10761" max="11008" width="9.140625" style="59"/>
    <col min="11009" max="11009" width="45.85546875" style="59" bestFit="1" customWidth="1"/>
    <col min="11010" max="11010" width="9.140625" style="59"/>
    <col min="11011" max="11011" width="11.28515625" style="59" customWidth="1"/>
    <col min="11012" max="11012" width="10.42578125" style="59" bestFit="1" customWidth="1"/>
    <col min="11013" max="11013" width="10" style="59" bestFit="1" customWidth="1"/>
    <col min="11014" max="11014" width="12.85546875" style="59" customWidth="1"/>
    <col min="11015" max="11015" width="11.140625" style="59" customWidth="1"/>
    <col min="11016" max="11016" width="10.5703125" style="59" customWidth="1"/>
    <col min="11017" max="11264" width="9.140625" style="59"/>
    <col min="11265" max="11265" width="45.85546875" style="59" bestFit="1" customWidth="1"/>
    <col min="11266" max="11266" width="9.140625" style="59"/>
    <col min="11267" max="11267" width="11.28515625" style="59" customWidth="1"/>
    <col min="11268" max="11268" width="10.42578125" style="59" bestFit="1" customWidth="1"/>
    <col min="11269" max="11269" width="10" style="59" bestFit="1" customWidth="1"/>
    <col min="11270" max="11270" width="12.85546875" style="59" customWidth="1"/>
    <col min="11271" max="11271" width="11.140625" style="59" customWidth="1"/>
    <col min="11272" max="11272" width="10.5703125" style="59" customWidth="1"/>
    <col min="11273" max="11520" width="9.140625" style="59"/>
    <col min="11521" max="11521" width="45.85546875" style="59" bestFit="1" customWidth="1"/>
    <col min="11522" max="11522" width="9.140625" style="59"/>
    <col min="11523" max="11523" width="11.28515625" style="59" customWidth="1"/>
    <col min="11524" max="11524" width="10.42578125" style="59" bestFit="1" customWidth="1"/>
    <col min="11525" max="11525" width="10" style="59" bestFit="1" customWidth="1"/>
    <col min="11526" max="11526" width="12.85546875" style="59" customWidth="1"/>
    <col min="11527" max="11527" width="11.140625" style="59" customWidth="1"/>
    <col min="11528" max="11528" width="10.5703125" style="59" customWidth="1"/>
    <col min="11529" max="11776" width="9.140625" style="59"/>
    <col min="11777" max="11777" width="45.85546875" style="59" bestFit="1" customWidth="1"/>
    <col min="11778" max="11778" width="9.140625" style="59"/>
    <col min="11779" max="11779" width="11.28515625" style="59" customWidth="1"/>
    <col min="11780" max="11780" width="10.42578125" style="59" bestFit="1" customWidth="1"/>
    <col min="11781" max="11781" width="10" style="59" bestFit="1" customWidth="1"/>
    <col min="11782" max="11782" width="12.85546875" style="59" customWidth="1"/>
    <col min="11783" max="11783" width="11.140625" style="59" customWidth="1"/>
    <col min="11784" max="11784" width="10.5703125" style="59" customWidth="1"/>
    <col min="11785" max="12032" width="9.140625" style="59"/>
    <col min="12033" max="12033" width="45.85546875" style="59" bestFit="1" customWidth="1"/>
    <col min="12034" max="12034" width="9.140625" style="59"/>
    <col min="12035" max="12035" width="11.28515625" style="59" customWidth="1"/>
    <col min="12036" max="12036" width="10.42578125" style="59" bestFit="1" customWidth="1"/>
    <col min="12037" max="12037" width="10" style="59" bestFit="1" customWidth="1"/>
    <col min="12038" max="12038" width="12.85546875" style="59" customWidth="1"/>
    <col min="12039" max="12039" width="11.140625" style="59" customWidth="1"/>
    <col min="12040" max="12040" width="10.5703125" style="59" customWidth="1"/>
    <col min="12041" max="12288" width="9.140625" style="59"/>
    <col min="12289" max="12289" width="45.85546875" style="59" bestFit="1" customWidth="1"/>
    <col min="12290" max="12290" width="9.140625" style="59"/>
    <col min="12291" max="12291" width="11.28515625" style="59" customWidth="1"/>
    <col min="12292" max="12292" width="10.42578125" style="59" bestFit="1" customWidth="1"/>
    <col min="12293" max="12293" width="10" style="59" bestFit="1" customWidth="1"/>
    <col min="12294" max="12294" width="12.85546875" style="59" customWidth="1"/>
    <col min="12295" max="12295" width="11.140625" style="59" customWidth="1"/>
    <col min="12296" max="12296" width="10.5703125" style="59" customWidth="1"/>
    <col min="12297" max="12544" width="9.140625" style="59"/>
    <col min="12545" max="12545" width="45.85546875" style="59" bestFit="1" customWidth="1"/>
    <col min="12546" max="12546" width="9.140625" style="59"/>
    <col min="12547" max="12547" width="11.28515625" style="59" customWidth="1"/>
    <col min="12548" max="12548" width="10.42578125" style="59" bestFit="1" customWidth="1"/>
    <col min="12549" max="12549" width="10" style="59" bestFit="1" customWidth="1"/>
    <col min="12550" max="12550" width="12.85546875" style="59" customWidth="1"/>
    <col min="12551" max="12551" width="11.140625" style="59" customWidth="1"/>
    <col min="12552" max="12552" width="10.5703125" style="59" customWidth="1"/>
    <col min="12553" max="12800" width="9.140625" style="59"/>
    <col min="12801" max="12801" width="45.85546875" style="59" bestFit="1" customWidth="1"/>
    <col min="12802" max="12802" width="9.140625" style="59"/>
    <col min="12803" max="12803" width="11.28515625" style="59" customWidth="1"/>
    <col min="12804" max="12804" width="10.42578125" style="59" bestFit="1" customWidth="1"/>
    <col min="12805" max="12805" width="10" style="59" bestFit="1" customWidth="1"/>
    <col min="12806" max="12806" width="12.85546875" style="59" customWidth="1"/>
    <col min="12807" max="12807" width="11.140625" style="59" customWidth="1"/>
    <col min="12808" max="12808" width="10.5703125" style="59" customWidth="1"/>
    <col min="12809" max="13056" width="9.140625" style="59"/>
    <col min="13057" max="13057" width="45.85546875" style="59" bestFit="1" customWidth="1"/>
    <col min="13058" max="13058" width="9.140625" style="59"/>
    <col min="13059" max="13059" width="11.28515625" style="59" customWidth="1"/>
    <col min="13060" max="13060" width="10.42578125" style="59" bestFit="1" customWidth="1"/>
    <col min="13061" max="13061" width="10" style="59" bestFit="1" customWidth="1"/>
    <col min="13062" max="13062" width="12.85546875" style="59" customWidth="1"/>
    <col min="13063" max="13063" width="11.140625" style="59" customWidth="1"/>
    <col min="13064" max="13064" width="10.5703125" style="59" customWidth="1"/>
    <col min="13065" max="13312" width="9.140625" style="59"/>
    <col min="13313" max="13313" width="45.85546875" style="59" bestFit="1" customWidth="1"/>
    <col min="13314" max="13314" width="9.140625" style="59"/>
    <col min="13315" max="13315" width="11.28515625" style="59" customWidth="1"/>
    <col min="13316" max="13316" width="10.42578125" style="59" bestFit="1" customWidth="1"/>
    <col min="13317" max="13317" width="10" style="59" bestFit="1" customWidth="1"/>
    <col min="13318" max="13318" width="12.85546875" style="59" customWidth="1"/>
    <col min="13319" max="13319" width="11.140625" style="59" customWidth="1"/>
    <col min="13320" max="13320" width="10.5703125" style="59" customWidth="1"/>
    <col min="13321" max="13568" width="9.140625" style="59"/>
    <col min="13569" max="13569" width="45.85546875" style="59" bestFit="1" customWidth="1"/>
    <col min="13570" max="13570" width="9.140625" style="59"/>
    <col min="13571" max="13571" width="11.28515625" style="59" customWidth="1"/>
    <col min="13572" max="13572" width="10.42578125" style="59" bestFit="1" customWidth="1"/>
    <col min="13573" max="13573" width="10" style="59" bestFit="1" customWidth="1"/>
    <col min="13574" max="13574" width="12.85546875" style="59" customWidth="1"/>
    <col min="13575" max="13575" width="11.140625" style="59" customWidth="1"/>
    <col min="13576" max="13576" width="10.5703125" style="59" customWidth="1"/>
    <col min="13577" max="13824" width="9.140625" style="59"/>
    <col min="13825" max="13825" width="45.85546875" style="59" bestFit="1" customWidth="1"/>
    <col min="13826" max="13826" width="9.140625" style="59"/>
    <col min="13827" max="13827" width="11.28515625" style="59" customWidth="1"/>
    <col min="13828" max="13828" width="10.42578125" style="59" bestFit="1" customWidth="1"/>
    <col min="13829" max="13829" width="10" style="59" bestFit="1" customWidth="1"/>
    <col min="13830" max="13830" width="12.85546875" style="59" customWidth="1"/>
    <col min="13831" max="13831" width="11.140625" style="59" customWidth="1"/>
    <col min="13832" max="13832" width="10.5703125" style="59" customWidth="1"/>
    <col min="13833" max="14080" width="9.140625" style="59"/>
    <col min="14081" max="14081" width="45.85546875" style="59" bestFit="1" customWidth="1"/>
    <col min="14082" max="14082" width="9.140625" style="59"/>
    <col min="14083" max="14083" width="11.28515625" style="59" customWidth="1"/>
    <col min="14084" max="14084" width="10.42578125" style="59" bestFit="1" customWidth="1"/>
    <col min="14085" max="14085" width="10" style="59" bestFit="1" customWidth="1"/>
    <col min="14086" max="14086" width="12.85546875" style="59" customWidth="1"/>
    <col min="14087" max="14087" width="11.140625" style="59" customWidth="1"/>
    <col min="14088" max="14088" width="10.5703125" style="59" customWidth="1"/>
    <col min="14089" max="14336" width="9.140625" style="59"/>
    <col min="14337" max="14337" width="45.85546875" style="59" bestFit="1" customWidth="1"/>
    <col min="14338" max="14338" width="9.140625" style="59"/>
    <col min="14339" max="14339" width="11.28515625" style="59" customWidth="1"/>
    <col min="14340" max="14340" width="10.42578125" style="59" bestFit="1" customWidth="1"/>
    <col min="14341" max="14341" width="10" style="59" bestFit="1" customWidth="1"/>
    <col min="14342" max="14342" width="12.85546875" style="59" customWidth="1"/>
    <col min="14343" max="14343" width="11.140625" style="59" customWidth="1"/>
    <col min="14344" max="14344" width="10.5703125" style="59" customWidth="1"/>
    <col min="14345" max="14592" width="9.140625" style="59"/>
    <col min="14593" max="14593" width="45.85546875" style="59" bestFit="1" customWidth="1"/>
    <col min="14594" max="14594" width="9.140625" style="59"/>
    <col min="14595" max="14595" width="11.28515625" style="59" customWidth="1"/>
    <col min="14596" max="14596" width="10.42578125" style="59" bestFit="1" customWidth="1"/>
    <col min="14597" max="14597" width="10" style="59" bestFit="1" customWidth="1"/>
    <col min="14598" max="14598" width="12.85546875" style="59" customWidth="1"/>
    <col min="14599" max="14599" width="11.140625" style="59" customWidth="1"/>
    <col min="14600" max="14600" width="10.5703125" style="59" customWidth="1"/>
    <col min="14601" max="14848" width="9.140625" style="59"/>
    <col min="14849" max="14849" width="45.85546875" style="59" bestFit="1" customWidth="1"/>
    <col min="14850" max="14850" width="9.140625" style="59"/>
    <col min="14851" max="14851" width="11.28515625" style="59" customWidth="1"/>
    <col min="14852" max="14852" width="10.42578125" style="59" bestFit="1" customWidth="1"/>
    <col min="14853" max="14853" width="10" style="59" bestFit="1" customWidth="1"/>
    <col min="14854" max="14854" width="12.85546875" style="59" customWidth="1"/>
    <col min="14855" max="14855" width="11.140625" style="59" customWidth="1"/>
    <col min="14856" max="14856" width="10.5703125" style="59" customWidth="1"/>
    <col min="14857" max="15104" width="9.140625" style="59"/>
    <col min="15105" max="15105" width="45.85546875" style="59" bestFit="1" customWidth="1"/>
    <col min="15106" max="15106" width="9.140625" style="59"/>
    <col min="15107" max="15107" width="11.28515625" style="59" customWidth="1"/>
    <col min="15108" max="15108" width="10.42578125" style="59" bestFit="1" customWidth="1"/>
    <col min="15109" max="15109" width="10" style="59" bestFit="1" customWidth="1"/>
    <col min="15110" max="15110" width="12.85546875" style="59" customWidth="1"/>
    <col min="15111" max="15111" width="11.140625" style="59" customWidth="1"/>
    <col min="15112" max="15112" width="10.5703125" style="59" customWidth="1"/>
    <col min="15113" max="15360" width="9.140625" style="59"/>
    <col min="15361" max="15361" width="45.85546875" style="59" bestFit="1" customWidth="1"/>
    <col min="15362" max="15362" width="9.140625" style="59"/>
    <col min="15363" max="15363" width="11.28515625" style="59" customWidth="1"/>
    <col min="15364" max="15364" width="10.42578125" style="59" bestFit="1" customWidth="1"/>
    <col min="15365" max="15365" width="10" style="59" bestFit="1" customWidth="1"/>
    <col min="15366" max="15366" width="12.85546875" style="59" customWidth="1"/>
    <col min="15367" max="15367" width="11.140625" style="59" customWidth="1"/>
    <col min="15368" max="15368" width="10.5703125" style="59" customWidth="1"/>
    <col min="15369" max="15616" width="9.140625" style="59"/>
    <col min="15617" max="15617" width="45.85546875" style="59" bestFit="1" customWidth="1"/>
    <col min="15618" max="15618" width="9.140625" style="59"/>
    <col min="15619" max="15619" width="11.28515625" style="59" customWidth="1"/>
    <col min="15620" max="15620" width="10.42578125" style="59" bestFit="1" customWidth="1"/>
    <col min="15621" max="15621" width="10" style="59" bestFit="1" customWidth="1"/>
    <col min="15622" max="15622" width="12.85546875" style="59" customWidth="1"/>
    <col min="15623" max="15623" width="11.140625" style="59" customWidth="1"/>
    <col min="15624" max="15624" width="10.5703125" style="59" customWidth="1"/>
    <col min="15625" max="15872" width="9.140625" style="59"/>
    <col min="15873" max="15873" width="45.85546875" style="59" bestFit="1" customWidth="1"/>
    <col min="15874" max="15874" width="9.140625" style="59"/>
    <col min="15875" max="15875" width="11.28515625" style="59" customWidth="1"/>
    <col min="15876" max="15876" width="10.42578125" style="59" bestFit="1" customWidth="1"/>
    <col min="15877" max="15877" width="10" style="59" bestFit="1" customWidth="1"/>
    <col min="15878" max="15878" width="12.85546875" style="59" customWidth="1"/>
    <col min="15879" max="15879" width="11.140625" style="59" customWidth="1"/>
    <col min="15880" max="15880" width="10.5703125" style="59" customWidth="1"/>
    <col min="15881" max="16128" width="9.140625" style="59"/>
    <col min="16129" max="16129" width="45.85546875" style="59" bestFit="1" customWidth="1"/>
    <col min="16130" max="16130" width="9.140625" style="59"/>
    <col min="16131" max="16131" width="11.28515625" style="59" customWidth="1"/>
    <col min="16132" max="16132" width="10.42578125" style="59" bestFit="1" customWidth="1"/>
    <col min="16133" max="16133" width="10" style="59" bestFit="1" customWidth="1"/>
    <col min="16134" max="16134" width="12.85546875" style="59" customWidth="1"/>
    <col min="16135" max="16135" width="11.140625" style="59" customWidth="1"/>
    <col min="16136" max="16136" width="10.5703125" style="59" customWidth="1"/>
    <col min="16137" max="16384" width="9.140625" style="59"/>
  </cols>
  <sheetData>
    <row r="1" spans="1:8" s="4" customFormat="1" ht="20.25" x14ac:dyDescent="0.25">
      <c r="A1" s="650" t="s">
        <v>508</v>
      </c>
      <c r="B1" s="651"/>
      <c r="C1" s="651"/>
      <c r="D1" s="651"/>
      <c r="E1" s="651"/>
      <c r="F1" s="651"/>
      <c r="G1" s="651"/>
      <c r="H1" s="652"/>
    </row>
    <row r="2" spans="1:8" s="4" customFormat="1" ht="15.75" thickBot="1" x14ac:dyDescent="0.3">
      <c r="A2" s="653" t="s">
        <v>194</v>
      </c>
      <c r="B2" s="654"/>
      <c r="C2" s="654"/>
      <c r="D2" s="654"/>
      <c r="E2" s="654"/>
      <c r="F2" s="654"/>
      <c r="G2" s="654"/>
      <c r="H2" s="655"/>
    </row>
    <row r="3" spans="1:8" s="4" customFormat="1" ht="15" x14ac:dyDescent="0.25">
      <c r="A3" s="5" t="s">
        <v>434</v>
      </c>
      <c r="B3" s="5"/>
      <c r="C3" s="5" t="s">
        <v>174</v>
      </c>
      <c r="D3" s="5" t="s">
        <v>175</v>
      </c>
      <c r="E3" s="5"/>
      <c r="F3" s="5"/>
      <c r="G3" s="8"/>
      <c r="H3" s="8"/>
    </row>
    <row r="4" spans="1:8" s="4" customFormat="1" ht="26.25" x14ac:dyDescent="0.25">
      <c r="A4" s="46" t="s">
        <v>669</v>
      </c>
      <c r="B4" s="5"/>
      <c r="C4" s="9" t="s">
        <v>426</v>
      </c>
      <c r="D4" s="10">
        <v>44981</v>
      </c>
      <c r="E4" s="5"/>
      <c r="F4" s="5"/>
      <c r="G4" s="8"/>
      <c r="H4" s="8"/>
    </row>
    <row r="5" spans="1:8" s="4" customFormat="1" ht="15" x14ac:dyDescent="0.25">
      <c r="A5" s="6" t="s">
        <v>436</v>
      </c>
      <c r="B5" s="8"/>
      <c r="C5" s="6"/>
      <c r="D5" s="11"/>
      <c r="E5" s="5"/>
      <c r="F5" s="5"/>
      <c r="G5" s="8"/>
      <c r="H5" s="8"/>
    </row>
    <row r="6" spans="1:8" ht="25.5" x14ac:dyDescent="0.2">
      <c r="A6" s="57" t="s">
        <v>176</v>
      </c>
      <c r="B6" s="57" t="s">
        <v>177</v>
      </c>
      <c r="C6" s="57" t="s">
        <v>70</v>
      </c>
      <c r="D6" s="57" t="s">
        <v>178</v>
      </c>
      <c r="E6" s="57" t="s">
        <v>179</v>
      </c>
      <c r="F6" s="57" t="s">
        <v>180</v>
      </c>
      <c r="G6" s="58" t="s">
        <v>181</v>
      </c>
      <c r="H6" s="58" t="s">
        <v>182</v>
      </c>
    </row>
    <row r="7" spans="1:8" x14ac:dyDescent="0.2">
      <c r="A7" s="60" t="s">
        <v>183</v>
      </c>
      <c r="B7" s="57"/>
      <c r="C7" s="57"/>
      <c r="D7" s="57"/>
      <c r="E7" s="57"/>
      <c r="F7" s="57"/>
      <c r="G7" s="58"/>
      <c r="H7" s="58"/>
    </row>
    <row r="8" spans="1:8" s="127" customFormat="1" x14ac:dyDescent="0.25">
      <c r="A8" s="126" t="s">
        <v>630</v>
      </c>
      <c r="B8" s="61" t="s">
        <v>426</v>
      </c>
      <c r="C8" s="130">
        <v>1</v>
      </c>
      <c r="D8" s="129">
        <f>'Resumo de Cotações'!L15</f>
        <v>58.300000000000004</v>
      </c>
      <c r="E8" s="61"/>
      <c r="F8" s="62">
        <f>D8*C8</f>
        <v>58.300000000000004</v>
      </c>
      <c r="G8" s="63" t="s">
        <v>653</v>
      </c>
      <c r="H8" s="63" t="s">
        <v>699</v>
      </c>
    </row>
    <row r="9" spans="1:8" x14ac:dyDescent="0.2">
      <c r="A9" s="64"/>
      <c r="B9" s="61"/>
      <c r="C9" s="65"/>
      <c r="D9" s="66"/>
      <c r="E9" s="57"/>
      <c r="F9" s="62"/>
      <c r="G9" s="63"/>
      <c r="H9" s="58"/>
    </row>
    <row r="10" spans="1:8" x14ac:dyDescent="0.2">
      <c r="A10" s="67" t="s">
        <v>455</v>
      </c>
      <c r="B10" s="68"/>
      <c r="C10" s="125"/>
      <c r="D10" s="69"/>
      <c r="E10" s="70"/>
      <c r="F10" s="71"/>
      <c r="G10" s="124"/>
      <c r="H10" s="72"/>
    </row>
    <row r="11" spans="1:8" s="14" customFormat="1" x14ac:dyDescent="0.2">
      <c r="A11" s="68" t="s">
        <v>461</v>
      </c>
      <c r="B11" s="125" t="s">
        <v>457</v>
      </c>
      <c r="C11" s="73">
        <v>0.85</v>
      </c>
      <c r="D11" s="69">
        <v>18.010000000000002</v>
      </c>
      <c r="E11" s="70"/>
      <c r="F11" s="62">
        <f>D11*C11</f>
        <v>15.3085</v>
      </c>
      <c r="G11" s="124" t="s">
        <v>462</v>
      </c>
      <c r="H11" s="131" t="s">
        <v>637</v>
      </c>
    </row>
    <row r="12" spans="1:8" x14ac:dyDescent="0.2">
      <c r="A12" s="68" t="s">
        <v>654</v>
      </c>
      <c r="B12" s="125" t="s">
        <v>457</v>
      </c>
      <c r="C12" s="73">
        <v>0.85</v>
      </c>
      <c r="D12" s="69">
        <v>21.35</v>
      </c>
      <c r="E12" s="70"/>
      <c r="F12" s="62">
        <f>D12*C12</f>
        <v>18.147500000000001</v>
      </c>
      <c r="G12" s="124" t="s">
        <v>462</v>
      </c>
      <c r="H12" s="131" t="s">
        <v>655</v>
      </c>
    </row>
    <row r="13" spans="1:8" x14ac:dyDescent="0.2">
      <c r="A13" s="74"/>
      <c r="B13" s="125"/>
      <c r="C13" s="75"/>
      <c r="D13" s="69"/>
      <c r="E13" s="70"/>
      <c r="F13" s="71"/>
      <c r="G13" s="124"/>
      <c r="H13" s="124"/>
    </row>
    <row r="14" spans="1:8" x14ac:dyDescent="0.2">
      <c r="A14" s="67" t="s">
        <v>184</v>
      </c>
      <c r="B14" s="68"/>
      <c r="C14" s="68"/>
      <c r="D14" s="68"/>
      <c r="E14" s="68"/>
      <c r="F14" s="76">
        <f>SUM(F8:F13)</f>
        <v>91.756</v>
      </c>
      <c r="G14" s="124"/>
      <c r="H14" s="72"/>
    </row>
    <row r="15" spans="1:8" x14ac:dyDescent="0.2">
      <c r="A15" s="68" t="s">
        <v>185</v>
      </c>
      <c r="B15" s="68"/>
      <c r="C15" s="68"/>
      <c r="D15" s="77">
        <v>0.90920000000000001</v>
      </c>
      <c r="E15" s="68"/>
      <c r="F15" s="78"/>
      <c r="G15" s="124"/>
      <c r="H15" s="72"/>
    </row>
    <row r="16" spans="1:8" x14ac:dyDescent="0.2">
      <c r="A16" s="68"/>
      <c r="B16" s="68"/>
      <c r="C16" s="68"/>
      <c r="D16" s="68"/>
      <c r="E16" s="68"/>
      <c r="F16" s="71"/>
      <c r="G16" s="124"/>
      <c r="H16" s="72"/>
    </row>
    <row r="17" spans="1:8" x14ac:dyDescent="0.2">
      <c r="A17" s="72" t="s">
        <v>186</v>
      </c>
      <c r="B17" s="68"/>
      <c r="C17" s="68"/>
      <c r="D17" s="68"/>
      <c r="E17" s="68"/>
      <c r="F17" s="71"/>
      <c r="G17" s="72"/>
      <c r="H17" s="72"/>
    </row>
    <row r="18" spans="1:8" ht="25.5" x14ac:dyDescent="0.2">
      <c r="A18" s="72" t="s">
        <v>187</v>
      </c>
      <c r="B18" s="68"/>
      <c r="C18" s="68"/>
      <c r="D18" s="77">
        <v>0</v>
      </c>
      <c r="E18" s="68"/>
      <c r="F18" s="78">
        <f>F14*D18</f>
        <v>0</v>
      </c>
      <c r="G18" s="72"/>
      <c r="H18" s="72"/>
    </row>
    <row r="19" spans="1:8" x14ac:dyDescent="0.2">
      <c r="A19" s="72"/>
      <c r="B19" s="68"/>
      <c r="C19" s="68"/>
      <c r="D19" s="77"/>
      <c r="E19" s="68"/>
      <c r="F19" s="78"/>
      <c r="G19" s="72"/>
      <c r="H19" s="72"/>
    </row>
    <row r="20" spans="1:8" x14ac:dyDescent="0.2">
      <c r="A20" s="79" t="s">
        <v>188</v>
      </c>
      <c r="B20" s="68"/>
      <c r="C20" s="68"/>
      <c r="D20" s="68"/>
      <c r="E20" s="68"/>
      <c r="F20" s="76">
        <f>F18+F14</f>
        <v>91.756</v>
      </c>
      <c r="G20" s="72"/>
      <c r="H20" s="72"/>
    </row>
    <row r="22" spans="1:8" s="119" customFormat="1" ht="12.75" customHeight="1" x14ac:dyDescent="0.2"/>
    <row r="23" spans="1:8" s="119" customFormat="1" ht="12.75" customHeight="1" x14ac:dyDescent="0.2"/>
    <row r="24" spans="1:8" s="119" customFormat="1" x14ac:dyDescent="0.2"/>
    <row r="25" spans="1:8" s="119" customFormat="1" ht="12.75" customHeight="1" x14ac:dyDescent="0.2"/>
    <row r="26" spans="1:8" s="119" customFormat="1" ht="12.75" customHeight="1" x14ac:dyDescent="0.2"/>
    <row r="27" spans="1:8" s="119" customFormat="1" ht="12.75" customHeight="1" x14ac:dyDescent="0.2"/>
    <row r="30" spans="1:8" ht="13.5" thickBot="1" x14ac:dyDescent="0.25">
      <c r="C30" s="81"/>
      <c r="D30" s="82"/>
      <c r="E30" s="81"/>
      <c r="F30" s="393"/>
    </row>
    <row r="31" spans="1:8" x14ac:dyDescent="0.2">
      <c r="C31" s="474" t="s">
        <v>1270</v>
      </c>
      <c r="D31" s="474"/>
      <c r="E31" s="474"/>
      <c r="F31" s="474"/>
    </row>
    <row r="32" spans="1:8" x14ac:dyDescent="0.2">
      <c r="C32" s="465" t="s">
        <v>1271</v>
      </c>
      <c r="D32" s="465"/>
      <c r="E32" s="465"/>
      <c r="F32" s="465"/>
    </row>
  </sheetData>
  <mergeCells count="4">
    <mergeCell ref="A1:H1"/>
    <mergeCell ref="A2:H2"/>
    <mergeCell ref="C31:F31"/>
    <mergeCell ref="C32:F32"/>
  </mergeCells>
  <pageMargins left="0.511811024" right="0.511811024" top="0.78740157499999996" bottom="0.78740157499999996" header="0.31496062000000002" footer="0.31496062000000002"/>
  <pageSetup paperSize="9" scale="76"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H32"/>
  <sheetViews>
    <sheetView view="pageBreakPreview" zoomScale="60" zoomScaleNormal="100" workbookViewId="0">
      <selection activeCell="F19" sqref="F19"/>
    </sheetView>
  </sheetViews>
  <sheetFormatPr defaultRowHeight="12.75" x14ac:dyDescent="0.2"/>
  <cols>
    <col min="1" max="1" width="45.85546875" style="59" bestFit="1" customWidth="1"/>
    <col min="2" max="2" width="9.140625" style="59"/>
    <col min="3" max="3" width="11.28515625" style="59" customWidth="1"/>
    <col min="4" max="4" width="10.42578125" style="59" bestFit="1" customWidth="1"/>
    <col min="5" max="5" width="10" style="59" bestFit="1" customWidth="1"/>
    <col min="6" max="6" width="12.85546875" style="80" customWidth="1"/>
    <col min="7" max="7" width="11.140625" style="59" customWidth="1"/>
    <col min="8" max="8" width="10.5703125" style="59" customWidth="1"/>
    <col min="9" max="256" width="9.140625" style="59"/>
    <col min="257" max="257" width="45.85546875" style="59" bestFit="1" customWidth="1"/>
    <col min="258" max="258" width="9.140625" style="59"/>
    <col min="259" max="259" width="11.28515625" style="59" customWidth="1"/>
    <col min="260" max="260" width="10.42578125" style="59" bestFit="1" customWidth="1"/>
    <col min="261" max="261" width="10" style="59" bestFit="1" customWidth="1"/>
    <col min="262" max="262" width="12.85546875" style="59" customWidth="1"/>
    <col min="263" max="263" width="11.140625" style="59" customWidth="1"/>
    <col min="264" max="264" width="10.5703125" style="59" customWidth="1"/>
    <col min="265" max="512" width="9.140625" style="59"/>
    <col min="513" max="513" width="45.85546875" style="59" bestFit="1" customWidth="1"/>
    <col min="514" max="514" width="9.140625" style="59"/>
    <col min="515" max="515" width="11.28515625" style="59" customWidth="1"/>
    <col min="516" max="516" width="10.42578125" style="59" bestFit="1" customWidth="1"/>
    <col min="517" max="517" width="10" style="59" bestFit="1" customWidth="1"/>
    <col min="518" max="518" width="12.85546875" style="59" customWidth="1"/>
    <col min="519" max="519" width="11.140625" style="59" customWidth="1"/>
    <col min="520" max="520" width="10.5703125" style="59" customWidth="1"/>
    <col min="521" max="768" width="9.140625" style="59"/>
    <col min="769" max="769" width="45.85546875" style="59" bestFit="1" customWidth="1"/>
    <col min="770" max="770" width="9.140625" style="59"/>
    <col min="771" max="771" width="11.28515625" style="59" customWidth="1"/>
    <col min="772" max="772" width="10.42578125" style="59" bestFit="1" customWidth="1"/>
    <col min="773" max="773" width="10" style="59" bestFit="1" customWidth="1"/>
    <col min="774" max="774" width="12.85546875" style="59" customWidth="1"/>
    <col min="775" max="775" width="11.140625" style="59" customWidth="1"/>
    <col min="776" max="776" width="10.5703125" style="59" customWidth="1"/>
    <col min="777" max="1024" width="9.140625" style="59"/>
    <col min="1025" max="1025" width="45.85546875" style="59" bestFit="1" customWidth="1"/>
    <col min="1026" max="1026" width="9.140625" style="59"/>
    <col min="1027" max="1027" width="11.28515625" style="59" customWidth="1"/>
    <col min="1028" max="1028" width="10.42578125" style="59" bestFit="1" customWidth="1"/>
    <col min="1029" max="1029" width="10" style="59" bestFit="1" customWidth="1"/>
    <col min="1030" max="1030" width="12.85546875" style="59" customWidth="1"/>
    <col min="1031" max="1031" width="11.140625" style="59" customWidth="1"/>
    <col min="1032" max="1032" width="10.5703125" style="59" customWidth="1"/>
    <col min="1033" max="1280" width="9.140625" style="59"/>
    <col min="1281" max="1281" width="45.85546875" style="59" bestFit="1" customWidth="1"/>
    <col min="1282" max="1282" width="9.140625" style="59"/>
    <col min="1283" max="1283" width="11.28515625" style="59" customWidth="1"/>
    <col min="1284" max="1284" width="10.42578125" style="59" bestFit="1" customWidth="1"/>
    <col min="1285" max="1285" width="10" style="59" bestFit="1" customWidth="1"/>
    <col min="1286" max="1286" width="12.85546875" style="59" customWidth="1"/>
    <col min="1287" max="1287" width="11.140625" style="59" customWidth="1"/>
    <col min="1288" max="1288" width="10.5703125" style="59" customWidth="1"/>
    <col min="1289" max="1536" width="9.140625" style="59"/>
    <col min="1537" max="1537" width="45.85546875" style="59" bestFit="1" customWidth="1"/>
    <col min="1538" max="1538" width="9.140625" style="59"/>
    <col min="1539" max="1539" width="11.28515625" style="59" customWidth="1"/>
    <col min="1540" max="1540" width="10.42578125" style="59" bestFit="1" customWidth="1"/>
    <col min="1541" max="1541" width="10" style="59" bestFit="1" customWidth="1"/>
    <col min="1542" max="1542" width="12.85546875" style="59" customWidth="1"/>
    <col min="1543" max="1543" width="11.140625" style="59" customWidth="1"/>
    <col min="1544" max="1544" width="10.5703125" style="59" customWidth="1"/>
    <col min="1545" max="1792" width="9.140625" style="59"/>
    <col min="1793" max="1793" width="45.85546875" style="59" bestFit="1" customWidth="1"/>
    <col min="1794" max="1794" width="9.140625" style="59"/>
    <col min="1795" max="1795" width="11.28515625" style="59" customWidth="1"/>
    <col min="1796" max="1796" width="10.42578125" style="59" bestFit="1" customWidth="1"/>
    <col min="1797" max="1797" width="10" style="59" bestFit="1" customWidth="1"/>
    <col min="1798" max="1798" width="12.85546875" style="59" customWidth="1"/>
    <col min="1799" max="1799" width="11.140625" style="59" customWidth="1"/>
    <col min="1800" max="1800" width="10.5703125" style="59" customWidth="1"/>
    <col min="1801" max="2048" width="9.140625" style="59"/>
    <col min="2049" max="2049" width="45.85546875" style="59" bestFit="1" customWidth="1"/>
    <col min="2050" max="2050" width="9.140625" style="59"/>
    <col min="2051" max="2051" width="11.28515625" style="59" customWidth="1"/>
    <col min="2052" max="2052" width="10.42578125" style="59" bestFit="1" customWidth="1"/>
    <col min="2053" max="2053" width="10" style="59" bestFit="1" customWidth="1"/>
    <col min="2054" max="2054" width="12.85546875" style="59" customWidth="1"/>
    <col min="2055" max="2055" width="11.140625" style="59" customWidth="1"/>
    <col min="2056" max="2056" width="10.5703125" style="59" customWidth="1"/>
    <col min="2057" max="2304" width="9.140625" style="59"/>
    <col min="2305" max="2305" width="45.85546875" style="59" bestFit="1" customWidth="1"/>
    <col min="2306" max="2306" width="9.140625" style="59"/>
    <col min="2307" max="2307" width="11.28515625" style="59" customWidth="1"/>
    <col min="2308" max="2308" width="10.42578125" style="59" bestFit="1" customWidth="1"/>
    <col min="2309" max="2309" width="10" style="59" bestFit="1" customWidth="1"/>
    <col min="2310" max="2310" width="12.85546875" style="59" customWidth="1"/>
    <col min="2311" max="2311" width="11.140625" style="59" customWidth="1"/>
    <col min="2312" max="2312" width="10.5703125" style="59" customWidth="1"/>
    <col min="2313" max="2560" width="9.140625" style="59"/>
    <col min="2561" max="2561" width="45.85546875" style="59" bestFit="1" customWidth="1"/>
    <col min="2562" max="2562" width="9.140625" style="59"/>
    <col min="2563" max="2563" width="11.28515625" style="59" customWidth="1"/>
    <col min="2564" max="2564" width="10.42578125" style="59" bestFit="1" customWidth="1"/>
    <col min="2565" max="2565" width="10" style="59" bestFit="1" customWidth="1"/>
    <col min="2566" max="2566" width="12.85546875" style="59" customWidth="1"/>
    <col min="2567" max="2567" width="11.140625" style="59" customWidth="1"/>
    <col min="2568" max="2568" width="10.5703125" style="59" customWidth="1"/>
    <col min="2569" max="2816" width="9.140625" style="59"/>
    <col min="2817" max="2817" width="45.85546875" style="59" bestFit="1" customWidth="1"/>
    <col min="2818" max="2818" width="9.140625" style="59"/>
    <col min="2819" max="2819" width="11.28515625" style="59" customWidth="1"/>
    <col min="2820" max="2820" width="10.42578125" style="59" bestFit="1" customWidth="1"/>
    <col min="2821" max="2821" width="10" style="59" bestFit="1" customWidth="1"/>
    <col min="2822" max="2822" width="12.85546875" style="59" customWidth="1"/>
    <col min="2823" max="2823" width="11.140625" style="59" customWidth="1"/>
    <col min="2824" max="2824" width="10.5703125" style="59" customWidth="1"/>
    <col min="2825" max="3072" width="9.140625" style="59"/>
    <col min="3073" max="3073" width="45.85546875" style="59" bestFit="1" customWidth="1"/>
    <col min="3074" max="3074" width="9.140625" style="59"/>
    <col min="3075" max="3075" width="11.28515625" style="59" customWidth="1"/>
    <col min="3076" max="3076" width="10.42578125" style="59" bestFit="1" customWidth="1"/>
    <col min="3077" max="3077" width="10" style="59" bestFit="1" customWidth="1"/>
    <col min="3078" max="3078" width="12.85546875" style="59" customWidth="1"/>
    <col min="3079" max="3079" width="11.140625" style="59" customWidth="1"/>
    <col min="3080" max="3080" width="10.5703125" style="59" customWidth="1"/>
    <col min="3081" max="3328" width="9.140625" style="59"/>
    <col min="3329" max="3329" width="45.85546875" style="59" bestFit="1" customWidth="1"/>
    <col min="3330" max="3330" width="9.140625" style="59"/>
    <col min="3331" max="3331" width="11.28515625" style="59" customWidth="1"/>
    <col min="3332" max="3332" width="10.42578125" style="59" bestFit="1" customWidth="1"/>
    <col min="3333" max="3333" width="10" style="59" bestFit="1" customWidth="1"/>
    <col min="3334" max="3334" width="12.85546875" style="59" customWidth="1"/>
    <col min="3335" max="3335" width="11.140625" style="59" customWidth="1"/>
    <col min="3336" max="3336" width="10.5703125" style="59" customWidth="1"/>
    <col min="3337" max="3584" width="9.140625" style="59"/>
    <col min="3585" max="3585" width="45.85546875" style="59" bestFit="1" customWidth="1"/>
    <col min="3586" max="3586" width="9.140625" style="59"/>
    <col min="3587" max="3587" width="11.28515625" style="59" customWidth="1"/>
    <col min="3588" max="3588" width="10.42578125" style="59" bestFit="1" customWidth="1"/>
    <col min="3589" max="3589" width="10" style="59" bestFit="1" customWidth="1"/>
    <col min="3590" max="3590" width="12.85546875" style="59" customWidth="1"/>
    <col min="3591" max="3591" width="11.140625" style="59" customWidth="1"/>
    <col min="3592" max="3592" width="10.5703125" style="59" customWidth="1"/>
    <col min="3593" max="3840" width="9.140625" style="59"/>
    <col min="3841" max="3841" width="45.85546875" style="59" bestFit="1" customWidth="1"/>
    <col min="3842" max="3842" width="9.140625" style="59"/>
    <col min="3843" max="3843" width="11.28515625" style="59" customWidth="1"/>
    <col min="3844" max="3844" width="10.42578125" style="59" bestFit="1" customWidth="1"/>
    <col min="3845" max="3845" width="10" style="59" bestFit="1" customWidth="1"/>
    <col min="3846" max="3846" width="12.85546875" style="59" customWidth="1"/>
    <col min="3847" max="3847" width="11.140625" style="59" customWidth="1"/>
    <col min="3848" max="3848" width="10.5703125" style="59" customWidth="1"/>
    <col min="3849" max="4096" width="9.140625" style="59"/>
    <col min="4097" max="4097" width="45.85546875" style="59" bestFit="1" customWidth="1"/>
    <col min="4098" max="4098" width="9.140625" style="59"/>
    <col min="4099" max="4099" width="11.28515625" style="59" customWidth="1"/>
    <col min="4100" max="4100" width="10.42578125" style="59" bestFit="1" customWidth="1"/>
    <col min="4101" max="4101" width="10" style="59" bestFit="1" customWidth="1"/>
    <col min="4102" max="4102" width="12.85546875" style="59" customWidth="1"/>
    <col min="4103" max="4103" width="11.140625" style="59" customWidth="1"/>
    <col min="4104" max="4104" width="10.5703125" style="59" customWidth="1"/>
    <col min="4105" max="4352" width="9.140625" style="59"/>
    <col min="4353" max="4353" width="45.85546875" style="59" bestFit="1" customWidth="1"/>
    <col min="4354" max="4354" width="9.140625" style="59"/>
    <col min="4355" max="4355" width="11.28515625" style="59" customWidth="1"/>
    <col min="4356" max="4356" width="10.42578125" style="59" bestFit="1" customWidth="1"/>
    <col min="4357" max="4357" width="10" style="59" bestFit="1" customWidth="1"/>
    <col min="4358" max="4358" width="12.85546875" style="59" customWidth="1"/>
    <col min="4359" max="4359" width="11.140625" style="59" customWidth="1"/>
    <col min="4360" max="4360" width="10.5703125" style="59" customWidth="1"/>
    <col min="4361" max="4608" width="9.140625" style="59"/>
    <col min="4609" max="4609" width="45.85546875" style="59" bestFit="1" customWidth="1"/>
    <col min="4610" max="4610" width="9.140625" style="59"/>
    <col min="4611" max="4611" width="11.28515625" style="59" customWidth="1"/>
    <col min="4612" max="4612" width="10.42578125" style="59" bestFit="1" customWidth="1"/>
    <col min="4613" max="4613" width="10" style="59" bestFit="1" customWidth="1"/>
    <col min="4614" max="4614" width="12.85546875" style="59" customWidth="1"/>
    <col min="4615" max="4615" width="11.140625" style="59" customWidth="1"/>
    <col min="4616" max="4616" width="10.5703125" style="59" customWidth="1"/>
    <col min="4617" max="4864" width="9.140625" style="59"/>
    <col min="4865" max="4865" width="45.85546875" style="59" bestFit="1" customWidth="1"/>
    <col min="4866" max="4866" width="9.140625" style="59"/>
    <col min="4867" max="4867" width="11.28515625" style="59" customWidth="1"/>
    <col min="4868" max="4868" width="10.42578125" style="59" bestFit="1" customWidth="1"/>
    <col min="4869" max="4869" width="10" style="59" bestFit="1" customWidth="1"/>
    <col min="4870" max="4870" width="12.85546875" style="59" customWidth="1"/>
    <col min="4871" max="4871" width="11.140625" style="59" customWidth="1"/>
    <col min="4872" max="4872" width="10.5703125" style="59" customWidth="1"/>
    <col min="4873" max="5120" width="9.140625" style="59"/>
    <col min="5121" max="5121" width="45.85546875" style="59" bestFit="1" customWidth="1"/>
    <col min="5122" max="5122" width="9.140625" style="59"/>
    <col min="5123" max="5123" width="11.28515625" style="59" customWidth="1"/>
    <col min="5124" max="5124" width="10.42578125" style="59" bestFit="1" customWidth="1"/>
    <col min="5125" max="5125" width="10" style="59" bestFit="1" customWidth="1"/>
    <col min="5126" max="5126" width="12.85546875" style="59" customWidth="1"/>
    <col min="5127" max="5127" width="11.140625" style="59" customWidth="1"/>
    <col min="5128" max="5128" width="10.5703125" style="59" customWidth="1"/>
    <col min="5129" max="5376" width="9.140625" style="59"/>
    <col min="5377" max="5377" width="45.85546875" style="59" bestFit="1" customWidth="1"/>
    <col min="5378" max="5378" width="9.140625" style="59"/>
    <col min="5379" max="5379" width="11.28515625" style="59" customWidth="1"/>
    <col min="5380" max="5380" width="10.42578125" style="59" bestFit="1" customWidth="1"/>
    <col min="5381" max="5381" width="10" style="59" bestFit="1" customWidth="1"/>
    <col min="5382" max="5382" width="12.85546875" style="59" customWidth="1"/>
    <col min="5383" max="5383" width="11.140625" style="59" customWidth="1"/>
    <col min="5384" max="5384" width="10.5703125" style="59" customWidth="1"/>
    <col min="5385" max="5632" width="9.140625" style="59"/>
    <col min="5633" max="5633" width="45.85546875" style="59" bestFit="1" customWidth="1"/>
    <col min="5634" max="5634" width="9.140625" style="59"/>
    <col min="5635" max="5635" width="11.28515625" style="59" customWidth="1"/>
    <col min="5636" max="5636" width="10.42578125" style="59" bestFit="1" customWidth="1"/>
    <col min="5637" max="5637" width="10" style="59" bestFit="1" customWidth="1"/>
    <col min="5638" max="5638" width="12.85546875" style="59" customWidth="1"/>
    <col min="5639" max="5639" width="11.140625" style="59" customWidth="1"/>
    <col min="5640" max="5640" width="10.5703125" style="59" customWidth="1"/>
    <col min="5641" max="5888" width="9.140625" style="59"/>
    <col min="5889" max="5889" width="45.85546875" style="59" bestFit="1" customWidth="1"/>
    <col min="5890" max="5890" width="9.140625" style="59"/>
    <col min="5891" max="5891" width="11.28515625" style="59" customWidth="1"/>
    <col min="5892" max="5892" width="10.42578125" style="59" bestFit="1" customWidth="1"/>
    <col min="5893" max="5893" width="10" style="59" bestFit="1" customWidth="1"/>
    <col min="5894" max="5894" width="12.85546875" style="59" customWidth="1"/>
    <col min="5895" max="5895" width="11.140625" style="59" customWidth="1"/>
    <col min="5896" max="5896" width="10.5703125" style="59" customWidth="1"/>
    <col min="5897" max="6144" width="9.140625" style="59"/>
    <col min="6145" max="6145" width="45.85546875" style="59" bestFit="1" customWidth="1"/>
    <col min="6146" max="6146" width="9.140625" style="59"/>
    <col min="6147" max="6147" width="11.28515625" style="59" customWidth="1"/>
    <col min="6148" max="6148" width="10.42578125" style="59" bestFit="1" customWidth="1"/>
    <col min="6149" max="6149" width="10" style="59" bestFit="1" customWidth="1"/>
    <col min="6150" max="6150" width="12.85546875" style="59" customWidth="1"/>
    <col min="6151" max="6151" width="11.140625" style="59" customWidth="1"/>
    <col min="6152" max="6152" width="10.5703125" style="59" customWidth="1"/>
    <col min="6153" max="6400" width="9.140625" style="59"/>
    <col min="6401" max="6401" width="45.85546875" style="59" bestFit="1" customWidth="1"/>
    <col min="6402" max="6402" width="9.140625" style="59"/>
    <col min="6403" max="6403" width="11.28515625" style="59" customWidth="1"/>
    <col min="6404" max="6404" width="10.42578125" style="59" bestFit="1" customWidth="1"/>
    <col min="6405" max="6405" width="10" style="59" bestFit="1" customWidth="1"/>
    <col min="6406" max="6406" width="12.85546875" style="59" customWidth="1"/>
    <col min="6407" max="6407" width="11.140625" style="59" customWidth="1"/>
    <col min="6408" max="6408" width="10.5703125" style="59" customWidth="1"/>
    <col min="6409" max="6656" width="9.140625" style="59"/>
    <col min="6657" max="6657" width="45.85546875" style="59" bestFit="1" customWidth="1"/>
    <col min="6658" max="6658" width="9.140625" style="59"/>
    <col min="6659" max="6659" width="11.28515625" style="59" customWidth="1"/>
    <col min="6660" max="6660" width="10.42578125" style="59" bestFit="1" customWidth="1"/>
    <col min="6661" max="6661" width="10" style="59" bestFit="1" customWidth="1"/>
    <col min="6662" max="6662" width="12.85546875" style="59" customWidth="1"/>
    <col min="6663" max="6663" width="11.140625" style="59" customWidth="1"/>
    <col min="6664" max="6664" width="10.5703125" style="59" customWidth="1"/>
    <col min="6665" max="6912" width="9.140625" style="59"/>
    <col min="6913" max="6913" width="45.85546875" style="59" bestFit="1" customWidth="1"/>
    <col min="6914" max="6914" width="9.140625" style="59"/>
    <col min="6915" max="6915" width="11.28515625" style="59" customWidth="1"/>
    <col min="6916" max="6916" width="10.42578125" style="59" bestFit="1" customWidth="1"/>
    <col min="6917" max="6917" width="10" style="59" bestFit="1" customWidth="1"/>
    <col min="6918" max="6918" width="12.85546875" style="59" customWidth="1"/>
    <col min="6919" max="6919" width="11.140625" style="59" customWidth="1"/>
    <col min="6920" max="6920" width="10.5703125" style="59" customWidth="1"/>
    <col min="6921" max="7168" width="9.140625" style="59"/>
    <col min="7169" max="7169" width="45.85546875" style="59" bestFit="1" customWidth="1"/>
    <col min="7170" max="7170" width="9.140625" style="59"/>
    <col min="7171" max="7171" width="11.28515625" style="59" customWidth="1"/>
    <col min="7172" max="7172" width="10.42578125" style="59" bestFit="1" customWidth="1"/>
    <col min="7173" max="7173" width="10" style="59" bestFit="1" customWidth="1"/>
    <col min="7174" max="7174" width="12.85546875" style="59" customWidth="1"/>
    <col min="7175" max="7175" width="11.140625" style="59" customWidth="1"/>
    <col min="7176" max="7176" width="10.5703125" style="59" customWidth="1"/>
    <col min="7177" max="7424" width="9.140625" style="59"/>
    <col min="7425" max="7425" width="45.85546875" style="59" bestFit="1" customWidth="1"/>
    <col min="7426" max="7426" width="9.140625" style="59"/>
    <col min="7427" max="7427" width="11.28515625" style="59" customWidth="1"/>
    <col min="7428" max="7428" width="10.42578125" style="59" bestFit="1" customWidth="1"/>
    <col min="7429" max="7429" width="10" style="59" bestFit="1" customWidth="1"/>
    <col min="7430" max="7430" width="12.85546875" style="59" customWidth="1"/>
    <col min="7431" max="7431" width="11.140625" style="59" customWidth="1"/>
    <col min="7432" max="7432" width="10.5703125" style="59" customWidth="1"/>
    <col min="7433" max="7680" width="9.140625" style="59"/>
    <col min="7681" max="7681" width="45.85546875" style="59" bestFit="1" customWidth="1"/>
    <col min="7682" max="7682" width="9.140625" style="59"/>
    <col min="7683" max="7683" width="11.28515625" style="59" customWidth="1"/>
    <col min="7684" max="7684" width="10.42578125" style="59" bestFit="1" customWidth="1"/>
    <col min="7685" max="7685" width="10" style="59" bestFit="1" customWidth="1"/>
    <col min="7686" max="7686" width="12.85546875" style="59" customWidth="1"/>
    <col min="7687" max="7687" width="11.140625" style="59" customWidth="1"/>
    <col min="7688" max="7688" width="10.5703125" style="59" customWidth="1"/>
    <col min="7689" max="7936" width="9.140625" style="59"/>
    <col min="7937" max="7937" width="45.85546875" style="59" bestFit="1" customWidth="1"/>
    <col min="7938" max="7938" width="9.140625" style="59"/>
    <col min="7939" max="7939" width="11.28515625" style="59" customWidth="1"/>
    <col min="7940" max="7940" width="10.42578125" style="59" bestFit="1" customWidth="1"/>
    <col min="7941" max="7941" width="10" style="59" bestFit="1" customWidth="1"/>
    <col min="7942" max="7942" width="12.85546875" style="59" customWidth="1"/>
    <col min="7943" max="7943" width="11.140625" style="59" customWidth="1"/>
    <col min="7944" max="7944" width="10.5703125" style="59" customWidth="1"/>
    <col min="7945" max="8192" width="9.140625" style="59"/>
    <col min="8193" max="8193" width="45.85546875" style="59" bestFit="1" customWidth="1"/>
    <col min="8194" max="8194" width="9.140625" style="59"/>
    <col min="8195" max="8195" width="11.28515625" style="59" customWidth="1"/>
    <col min="8196" max="8196" width="10.42578125" style="59" bestFit="1" customWidth="1"/>
    <col min="8197" max="8197" width="10" style="59" bestFit="1" customWidth="1"/>
    <col min="8198" max="8198" width="12.85546875" style="59" customWidth="1"/>
    <col min="8199" max="8199" width="11.140625" style="59" customWidth="1"/>
    <col min="8200" max="8200" width="10.5703125" style="59" customWidth="1"/>
    <col min="8201" max="8448" width="9.140625" style="59"/>
    <col min="8449" max="8449" width="45.85546875" style="59" bestFit="1" customWidth="1"/>
    <col min="8450" max="8450" width="9.140625" style="59"/>
    <col min="8451" max="8451" width="11.28515625" style="59" customWidth="1"/>
    <col min="8452" max="8452" width="10.42578125" style="59" bestFit="1" customWidth="1"/>
    <col min="8453" max="8453" width="10" style="59" bestFit="1" customWidth="1"/>
    <col min="8454" max="8454" width="12.85546875" style="59" customWidth="1"/>
    <col min="8455" max="8455" width="11.140625" style="59" customWidth="1"/>
    <col min="8456" max="8456" width="10.5703125" style="59" customWidth="1"/>
    <col min="8457" max="8704" width="9.140625" style="59"/>
    <col min="8705" max="8705" width="45.85546875" style="59" bestFit="1" customWidth="1"/>
    <col min="8706" max="8706" width="9.140625" style="59"/>
    <col min="8707" max="8707" width="11.28515625" style="59" customWidth="1"/>
    <col min="8708" max="8708" width="10.42578125" style="59" bestFit="1" customWidth="1"/>
    <col min="8709" max="8709" width="10" style="59" bestFit="1" customWidth="1"/>
    <col min="8710" max="8710" width="12.85546875" style="59" customWidth="1"/>
    <col min="8711" max="8711" width="11.140625" style="59" customWidth="1"/>
    <col min="8712" max="8712" width="10.5703125" style="59" customWidth="1"/>
    <col min="8713" max="8960" width="9.140625" style="59"/>
    <col min="8961" max="8961" width="45.85546875" style="59" bestFit="1" customWidth="1"/>
    <col min="8962" max="8962" width="9.140625" style="59"/>
    <col min="8963" max="8963" width="11.28515625" style="59" customWidth="1"/>
    <col min="8964" max="8964" width="10.42578125" style="59" bestFit="1" customWidth="1"/>
    <col min="8965" max="8965" width="10" style="59" bestFit="1" customWidth="1"/>
    <col min="8966" max="8966" width="12.85546875" style="59" customWidth="1"/>
    <col min="8967" max="8967" width="11.140625" style="59" customWidth="1"/>
    <col min="8968" max="8968" width="10.5703125" style="59" customWidth="1"/>
    <col min="8969" max="9216" width="9.140625" style="59"/>
    <col min="9217" max="9217" width="45.85546875" style="59" bestFit="1" customWidth="1"/>
    <col min="9218" max="9218" width="9.140625" style="59"/>
    <col min="9219" max="9219" width="11.28515625" style="59" customWidth="1"/>
    <col min="9220" max="9220" width="10.42578125" style="59" bestFit="1" customWidth="1"/>
    <col min="9221" max="9221" width="10" style="59" bestFit="1" customWidth="1"/>
    <col min="9222" max="9222" width="12.85546875" style="59" customWidth="1"/>
    <col min="9223" max="9223" width="11.140625" style="59" customWidth="1"/>
    <col min="9224" max="9224" width="10.5703125" style="59" customWidth="1"/>
    <col min="9225" max="9472" width="9.140625" style="59"/>
    <col min="9473" max="9473" width="45.85546875" style="59" bestFit="1" customWidth="1"/>
    <col min="9474" max="9474" width="9.140625" style="59"/>
    <col min="9475" max="9475" width="11.28515625" style="59" customWidth="1"/>
    <col min="9476" max="9476" width="10.42578125" style="59" bestFit="1" customWidth="1"/>
    <col min="9477" max="9477" width="10" style="59" bestFit="1" customWidth="1"/>
    <col min="9478" max="9478" width="12.85546875" style="59" customWidth="1"/>
    <col min="9479" max="9479" width="11.140625" style="59" customWidth="1"/>
    <col min="9480" max="9480" width="10.5703125" style="59" customWidth="1"/>
    <col min="9481" max="9728" width="9.140625" style="59"/>
    <col min="9729" max="9729" width="45.85546875" style="59" bestFit="1" customWidth="1"/>
    <col min="9730" max="9730" width="9.140625" style="59"/>
    <col min="9731" max="9731" width="11.28515625" style="59" customWidth="1"/>
    <col min="9732" max="9732" width="10.42578125" style="59" bestFit="1" customWidth="1"/>
    <col min="9733" max="9733" width="10" style="59" bestFit="1" customWidth="1"/>
    <col min="9734" max="9734" width="12.85546875" style="59" customWidth="1"/>
    <col min="9735" max="9735" width="11.140625" style="59" customWidth="1"/>
    <col min="9736" max="9736" width="10.5703125" style="59" customWidth="1"/>
    <col min="9737" max="9984" width="9.140625" style="59"/>
    <col min="9985" max="9985" width="45.85546875" style="59" bestFit="1" customWidth="1"/>
    <col min="9986" max="9986" width="9.140625" style="59"/>
    <col min="9987" max="9987" width="11.28515625" style="59" customWidth="1"/>
    <col min="9988" max="9988" width="10.42578125" style="59" bestFit="1" customWidth="1"/>
    <col min="9989" max="9989" width="10" style="59" bestFit="1" customWidth="1"/>
    <col min="9990" max="9990" width="12.85546875" style="59" customWidth="1"/>
    <col min="9991" max="9991" width="11.140625" style="59" customWidth="1"/>
    <col min="9992" max="9992" width="10.5703125" style="59" customWidth="1"/>
    <col min="9993" max="10240" width="9.140625" style="59"/>
    <col min="10241" max="10241" width="45.85546875" style="59" bestFit="1" customWidth="1"/>
    <col min="10242" max="10242" width="9.140625" style="59"/>
    <col min="10243" max="10243" width="11.28515625" style="59" customWidth="1"/>
    <col min="10244" max="10244" width="10.42578125" style="59" bestFit="1" customWidth="1"/>
    <col min="10245" max="10245" width="10" style="59" bestFit="1" customWidth="1"/>
    <col min="10246" max="10246" width="12.85546875" style="59" customWidth="1"/>
    <col min="10247" max="10247" width="11.140625" style="59" customWidth="1"/>
    <col min="10248" max="10248" width="10.5703125" style="59" customWidth="1"/>
    <col min="10249" max="10496" width="9.140625" style="59"/>
    <col min="10497" max="10497" width="45.85546875" style="59" bestFit="1" customWidth="1"/>
    <col min="10498" max="10498" width="9.140625" style="59"/>
    <col min="10499" max="10499" width="11.28515625" style="59" customWidth="1"/>
    <col min="10500" max="10500" width="10.42578125" style="59" bestFit="1" customWidth="1"/>
    <col min="10501" max="10501" width="10" style="59" bestFit="1" customWidth="1"/>
    <col min="10502" max="10502" width="12.85546875" style="59" customWidth="1"/>
    <col min="10503" max="10503" width="11.140625" style="59" customWidth="1"/>
    <col min="10504" max="10504" width="10.5703125" style="59" customWidth="1"/>
    <col min="10505" max="10752" width="9.140625" style="59"/>
    <col min="10753" max="10753" width="45.85546875" style="59" bestFit="1" customWidth="1"/>
    <col min="10754" max="10754" width="9.140625" style="59"/>
    <col min="10755" max="10755" width="11.28515625" style="59" customWidth="1"/>
    <col min="10756" max="10756" width="10.42578125" style="59" bestFit="1" customWidth="1"/>
    <col min="10757" max="10757" width="10" style="59" bestFit="1" customWidth="1"/>
    <col min="10758" max="10758" width="12.85546875" style="59" customWidth="1"/>
    <col min="10759" max="10759" width="11.140625" style="59" customWidth="1"/>
    <col min="10760" max="10760" width="10.5703125" style="59" customWidth="1"/>
    <col min="10761" max="11008" width="9.140625" style="59"/>
    <col min="11009" max="11009" width="45.85546875" style="59" bestFit="1" customWidth="1"/>
    <col min="11010" max="11010" width="9.140625" style="59"/>
    <col min="11011" max="11011" width="11.28515625" style="59" customWidth="1"/>
    <col min="11012" max="11012" width="10.42578125" style="59" bestFit="1" customWidth="1"/>
    <col min="11013" max="11013" width="10" style="59" bestFit="1" customWidth="1"/>
    <col min="11014" max="11014" width="12.85546875" style="59" customWidth="1"/>
    <col min="11015" max="11015" width="11.140625" style="59" customWidth="1"/>
    <col min="11016" max="11016" width="10.5703125" style="59" customWidth="1"/>
    <col min="11017" max="11264" width="9.140625" style="59"/>
    <col min="11265" max="11265" width="45.85546875" style="59" bestFit="1" customWidth="1"/>
    <col min="11266" max="11266" width="9.140625" style="59"/>
    <col min="11267" max="11267" width="11.28515625" style="59" customWidth="1"/>
    <col min="11268" max="11268" width="10.42578125" style="59" bestFit="1" customWidth="1"/>
    <col min="11269" max="11269" width="10" style="59" bestFit="1" customWidth="1"/>
    <col min="11270" max="11270" width="12.85546875" style="59" customWidth="1"/>
    <col min="11271" max="11271" width="11.140625" style="59" customWidth="1"/>
    <col min="11272" max="11272" width="10.5703125" style="59" customWidth="1"/>
    <col min="11273" max="11520" width="9.140625" style="59"/>
    <col min="11521" max="11521" width="45.85546875" style="59" bestFit="1" customWidth="1"/>
    <col min="11522" max="11522" width="9.140625" style="59"/>
    <col min="11523" max="11523" width="11.28515625" style="59" customWidth="1"/>
    <col min="11524" max="11524" width="10.42578125" style="59" bestFit="1" customWidth="1"/>
    <col min="11525" max="11525" width="10" style="59" bestFit="1" customWidth="1"/>
    <col min="11526" max="11526" width="12.85546875" style="59" customWidth="1"/>
    <col min="11527" max="11527" width="11.140625" style="59" customWidth="1"/>
    <col min="11528" max="11528" width="10.5703125" style="59" customWidth="1"/>
    <col min="11529" max="11776" width="9.140625" style="59"/>
    <col min="11777" max="11777" width="45.85546875" style="59" bestFit="1" customWidth="1"/>
    <col min="11778" max="11778" width="9.140625" style="59"/>
    <col min="11779" max="11779" width="11.28515625" style="59" customWidth="1"/>
    <col min="11780" max="11780" width="10.42578125" style="59" bestFit="1" customWidth="1"/>
    <col min="11781" max="11781" width="10" style="59" bestFit="1" customWidth="1"/>
    <col min="11782" max="11782" width="12.85546875" style="59" customWidth="1"/>
    <col min="11783" max="11783" width="11.140625" style="59" customWidth="1"/>
    <col min="11784" max="11784" width="10.5703125" style="59" customWidth="1"/>
    <col min="11785" max="12032" width="9.140625" style="59"/>
    <col min="12033" max="12033" width="45.85546875" style="59" bestFit="1" customWidth="1"/>
    <col min="12034" max="12034" width="9.140625" style="59"/>
    <col min="12035" max="12035" width="11.28515625" style="59" customWidth="1"/>
    <col min="12036" max="12036" width="10.42578125" style="59" bestFit="1" customWidth="1"/>
    <col min="12037" max="12037" width="10" style="59" bestFit="1" customWidth="1"/>
    <col min="12038" max="12038" width="12.85546875" style="59" customWidth="1"/>
    <col min="12039" max="12039" width="11.140625" style="59" customWidth="1"/>
    <col min="12040" max="12040" width="10.5703125" style="59" customWidth="1"/>
    <col min="12041" max="12288" width="9.140625" style="59"/>
    <col min="12289" max="12289" width="45.85546875" style="59" bestFit="1" customWidth="1"/>
    <col min="12290" max="12290" width="9.140625" style="59"/>
    <col min="12291" max="12291" width="11.28515625" style="59" customWidth="1"/>
    <col min="12292" max="12292" width="10.42578125" style="59" bestFit="1" customWidth="1"/>
    <col min="12293" max="12293" width="10" style="59" bestFit="1" customWidth="1"/>
    <col min="12294" max="12294" width="12.85546875" style="59" customWidth="1"/>
    <col min="12295" max="12295" width="11.140625" style="59" customWidth="1"/>
    <col min="12296" max="12296" width="10.5703125" style="59" customWidth="1"/>
    <col min="12297" max="12544" width="9.140625" style="59"/>
    <col min="12545" max="12545" width="45.85546875" style="59" bestFit="1" customWidth="1"/>
    <col min="12546" max="12546" width="9.140625" style="59"/>
    <col min="12547" max="12547" width="11.28515625" style="59" customWidth="1"/>
    <col min="12548" max="12548" width="10.42578125" style="59" bestFit="1" customWidth="1"/>
    <col min="12549" max="12549" width="10" style="59" bestFit="1" customWidth="1"/>
    <col min="12550" max="12550" width="12.85546875" style="59" customWidth="1"/>
    <col min="12551" max="12551" width="11.140625" style="59" customWidth="1"/>
    <col min="12552" max="12552" width="10.5703125" style="59" customWidth="1"/>
    <col min="12553" max="12800" width="9.140625" style="59"/>
    <col min="12801" max="12801" width="45.85546875" style="59" bestFit="1" customWidth="1"/>
    <col min="12802" max="12802" width="9.140625" style="59"/>
    <col min="12803" max="12803" width="11.28515625" style="59" customWidth="1"/>
    <col min="12804" max="12804" width="10.42578125" style="59" bestFit="1" customWidth="1"/>
    <col min="12805" max="12805" width="10" style="59" bestFit="1" customWidth="1"/>
    <col min="12806" max="12806" width="12.85546875" style="59" customWidth="1"/>
    <col min="12807" max="12807" width="11.140625" style="59" customWidth="1"/>
    <col min="12808" max="12808" width="10.5703125" style="59" customWidth="1"/>
    <col min="12809" max="13056" width="9.140625" style="59"/>
    <col min="13057" max="13057" width="45.85546875" style="59" bestFit="1" customWidth="1"/>
    <col min="13058" max="13058" width="9.140625" style="59"/>
    <col min="13059" max="13059" width="11.28515625" style="59" customWidth="1"/>
    <col min="13060" max="13060" width="10.42578125" style="59" bestFit="1" customWidth="1"/>
    <col min="13061" max="13061" width="10" style="59" bestFit="1" customWidth="1"/>
    <col min="13062" max="13062" width="12.85546875" style="59" customWidth="1"/>
    <col min="13063" max="13063" width="11.140625" style="59" customWidth="1"/>
    <col min="13064" max="13064" width="10.5703125" style="59" customWidth="1"/>
    <col min="13065" max="13312" width="9.140625" style="59"/>
    <col min="13313" max="13313" width="45.85546875" style="59" bestFit="1" customWidth="1"/>
    <col min="13314" max="13314" width="9.140625" style="59"/>
    <col min="13315" max="13315" width="11.28515625" style="59" customWidth="1"/>
    <col min="13316" max="13316" width="10.42578125" style="59" bestFit="1" customWidth="1"/>
    <col min="13317" max="13317" width="10" style="59" bestFit="1" customWidth="1"/>
    <col min="13318" max="13318" width="12.85546875" style="59" customWidth="1"/>
    <col min="13319" max="13319" width="11.140625" style="59" customWidth="1"/>
    <col min="13320" max="13320" width="10.5703125" style="59" customWidth="1"/>
    <col min="13321" max="13568" width="9.140625" style="59"/>
    <col min="13569" max="13569" width="45.85546875" style="59" bestFit="1" customWidth="1"/>
    <col min="13570" max="13570" width="9.140625" style="59"/>
    <col min="13571" max="13571" width="11.28515625" style="59" customWidth="1"/>
    <col min="13572" max="13572" width="10.42578125" style="59" bestFit="1" customWidth="1"/>
    <col min="13573" max="13573" width="10" style="59" bestFit="1" customWidth="1"/>
    <col min="13574" max="13574" width="12.85546875" style="59" customWidth="1"/>
    <col min="13575" max="13575" width="11.140625" style="59" customWidth="1"/>
    <col min="13576" max="13576" width="10.5703125" style="59" customWidth="1"/>
    <col min="13577" max="13824" width="9.140625" style="59"/>
    <col min="13825" max="13825" width="45.85546875" style="59" bestFit="1" customWidth="1"/>
    <col min="13826" max="13826" width="9.140625" style="59"/>
    <col min="13827" max="13827" width="11.28515625" style="59" customWidth="1"/>
    <col min="13828" max="13828" width="10.42578125" style="59" bestFit="1" customWidth="1"/>
    <col min="13829" max="13829" width="10" style="59" bestFit="1" customWidth="1"/>
    <col min="13830" max="13830" width="12.85546875" style="59" customWidth="1"/>
    <col min="13831" max="13831" width="11.140625" style="59" customWidth="1"/>
    <col min="13832" max="13832" width="10.5703125" style="59" customWidth="1"/>
    <col min="13833" max="14080" width="9.140625" style="59"/>
    <col min="14081" max="14081" width="45.85546875" style="59" bestFit="1" customWidth="1"/>
    <col min="14082" max="14082" width="9.140625" style="59"/>
    <col min="14083" max="14083" width="11.28515625" style="59" customWidth="1"/>
    <col min="14084" max="14084" width="10.42578125" style="59" bestFit="1" customWidth="1"/>
    <col min="14085" max="14085" width="10" style="59" bestFit="1" customWidth="1"/>
    <col min="14086" max="14086" width="12.85546875" style="59" customWidth="1"/>
    <col min="14087" max="14087" width="11.140625" style="59" customWidth="1"/>
    <col min="14088" max="14088" width="10.5703125" style="59" customWidth="1"/>
    <col min="14089" max="14336" width="9.140625" style="59"/>
    <col min="14337" max="14337" width="45.85546875" style="59" bestFit="1" customWidth="1"/>
    <col min="14338" max="14338" width="9.140625" style="59"/>
    <col min="14339" max="14339" width="11.28515625" style="59" customWidth="1"/>
    <col min="14340" max="14340" width="10.42578125" style="59" bestFit="1" customWidth="1"/>
    <col min="14341" max="14341" width="10" style="59" bestFit="1" customWidth="1"/>
    <col min="14342" max="14342" width="12.85546875" style="59" customWidth="1"/>
    <col min="14343" max="14343" width="11.140625" style="59" customWidth="1"/>
    <col min="14344" max="14344" width="10.5703125" style="59" customWidth="1"/>
    <col min="14345" max="14592" width="9.140625" style="59"/>
    <col min="14593" max="14593" width="45.85546875" style="59" bestFit="1" customWidth="1"/>
    <col min="14594" max="14594" width="9.140625" style="59"/>
    <col min="14595" max="14595" width="11.28515625" style="59" customWidth="1"/>
    <col min="14596" max="14596" width="10.42578125" style="59" bestFit="1" customWidth="1"/>
    <col min="14597" max="14597" width="10" style="59" bestFit="1" customWidth="1"/>
    <col min="14598" max="14598" width="12.85546875" style="59" customWidth="1"/>
    <col min="14599" max="14599" width="11.140625" style="59" customWidth="1"/>
    <col min="14600" max="14600" width="10.5703125" style="59" customWidth="1"/>
    <col min="14601" max="14848" width="9.140625" style="59"/>
    <col min="14849" max="14849" width="45.85546875" style="59" bestFit="1" customWidth="1"/>
    <col min="14850" max="14850" width="9.140625" style="59"/>
    <col min="14851" max="14851" width="11.28515625" style="59" customWidth="1"/>
    <col min="14852" max="14852" width="10.42578125" style="59" bestFit="1" customWidth="1"/>
    <col min="14853" max="14853" width="10" style="59" bestFit="1" customWidth="1"/>
    <col min="14854" max="14854" width="12.85546875" style="59" customWidth="1"/>
    <col min="14855" max="14855" width="11.140625" style="59" customWidth="1"/>
    <col min="14856" max="14856" width="10.5703125" style="59" customWidth="1"/>
    <col min="14857" max="15104" width="9.140625" style="59"/>
    <col min="15105" max="15105" width="45.85546875" style="59" bestFit="1" customWidth="1"/>
    <col min="15106" max="15106" width="9.140625" style="59"/>
    <col min="15107" max="15107" width="11.28515625" style="59" customWidth="1"/>
    <col min="15108" max="15108" width="10.42578125" style="59" bestFit="1" customWidth="1"/>
    <col min="15109" max="15109" width="10" style="59" bestFit="1" customWidth="1"/>
    <col min="15110" max="15110" width="12.85546875" style="59" customWidth="1"/>
    <col min="15111" max="15111" width="11.140625" style="59" customWidth="1"/>
    <col min="15112" max="15112" width="10.5703125" style="59" customWidth="1"/>
    <col min="15113" max="15360" width="9.140625" style="59"/>
    <col min="15361" max="15361" width="45.85546875" style="59" bestFit="1" customWidth="1"/>
    <col min="15362" max="15362" width="9.140625" style="59"/>
    <col min="15363" max="15363" width="11.28515625" style="59" customWidth="1"/>
    <col min="15364" max="15364" width="10.42578125" style="59" bestFit="1" customWidth="1"/>
    <col min="15365" max="15365" width="10" style="59" bestFit="1" customWidth="1"/>
    <col min="15366" max="15366" width="12.85546875" style="59" customWidth="1"/>
    <col min="15367" max="15367" width="11.140625" style="59" customWidth="1"/>
    <col min="15368" max="15368" width="10.5703125" style="59" customWidth="1"/>
    <col min="15369" max="15616" width="9.140625" style="59"/>
    <col min="15617" max="15617" width="45.85546875" style="59" bestFit="1" customWidth="1"/>
    <col min="15618" max="15618" width="9.140625" style="59"/>
    <col min="15619" max="15619" width="11.28515625" style="59" customWidth="1"/>
    <col min="15620" max="15620" width="10.42578125" style="59" bestFit="1" customWidth="1"/>
    <col min="15621" max="15621" width="10" style="59" bestFit="1" customWidth="1"/>
    <col min="15622" max="15622" width="12.85546875" style="59" customWidth="1"/>
    <col min="15623" max="15623" width="11.140625" style="59" customWidth="1"/>
    <col min="15624" max="15624" width="10.5703125" style="59" customWidth="1"/>
    <col min="15625" max="15872" width="9.140625" style="59"/>
    <col min="15873" max="15873" width="45.85546875" style="59" bestFit="1" customWidth="1"/>
    <col min="15874" max="15874" width="9.140625" style="59"/>
    <col min="15875" max="15875" width="11.28515625" style="59" customWidth="1"/>
    <col min="15876" max="15876" width="10.42578125" style="59" bestFit="1" customWidth="1"/>
    <col min="15877" max="15877" width="10" style="59" bestFit="1" customWidth="1"/>
    <col min="15878" max="15878" width="12.85546875" style="59" customWidth="1"/>
    <col min="15879" max="15879" width="11.140625" style="59" customWidth="1"/>
    <col min="15880" max="15880" width="10.5703125" style="59" customWidth="1"/>
    <col min="15881" max="16128" width="9.140625" style="59"/>
    <col min="16129" max="16129" width="45.85546875" style="59" bestFit="1" customWidth="1"/>
    <col min="16130" max="16130" width="9.140625" style="59"/>
    <col min="16131" max="16131" width="11.28515625" style="59" customWidth="1"/>
    <col min="16132" max="16132" width="10.42578125" style="59" bestFit="1" customWidth="1"/>
    <col min="16133" max="16133" width="10" style="59" bestFit="1" customWidth="1"/>
    <col min="16134" max="16134" width="12.85546875" style="59" customWidth="1"/>
    <col min="16135" max="16135" width="11.140625" style="59" customWidth="1"/>
    <col min="16136" max="16136" width="10.5703125" style="59" customWidth="1"/>
    <col min="16137" max="16384" width="9.140625" style="59"/>
  </cols>
  <sheetData>
    <row r="1" spans="1:8" s="4" customFormat="1" ht="20.25" x14ac:dyDescent="0.25">
      <c r="A1" s="650" t="s">
        <v>507</v>
      </c>
      <c r="B1" s="651"/>
      <c r="C1" s="651"/>
      <c r="D1" s="651"/>
      <c r="E1" s="651"/>
      <c r="F1" s="651"/>
      <c r="G1" s="651"/>
      <c r="H1" s="652"/>
    </row>
    <row r="2" spans="1:8" s="4" customFormat="1" ht="15.75" thickBot="1" x14ac:dyDescent="0.3">
      <c r="A2" s="653" t="s">
        <v>194</v>
      </c>
      <c r="B2" s="654"/>
      <c r="C2" s="654"/>
      <c r="D2" s="654"/>
      <c r="E2" s="654"/>
      <c r="F2" s="654"/>
      <c r="G2" s="654"/>
      <c r="H2" s="655"/>
    </row>
    <row r="3" spans="1:8" s="4" customFormat="1" ht="15" x14ac:dyDescent="0.25">
      <c r="A3" s="5" t="s">
        <v>434</v>
      </c>
      <c r="B3" s="5"/>
      <c r="C3" s="5" t="s">
        <v>174</v>
      </c>
      <c r="D3" s="5" t="s">
        <v>175</v>
      </c>
      <c r="E3" s="5"/>
      <c r="F3" s="5"/>
      <c r="G3" s="8"/>
      <c r="H3" s="8"/>
    </row>
    <row r="4" spans="1:8" s="4" customFormat="1" ht="26.25" x14ac:dyDescent="0.25">
      <c r="A4" s="46" t="s">
        <v>652</v>
      </c>
      <c r="B4" s="5"/>
      <c r="C4" s="9" t="s">
        <v>426</v>
      </c>
      <c r="D4" s="10">
        <v>44707</v>
      </c>
      <c r="E4" s="5"/>
      <c r="F4" s="5"/>
      <c r="G4" s="8"/>
      <c r="H4" s="8"/>
    </row>
    <row r="5" spans="1:8" s="4" customFormat="1" ht="15" x14ac:dyDescent="0.25">
      <c r="A5" s="6" t="s">
        <v>436</v>
      </c>
      <c r="B5" s="8"/>
      <c r="C5" s="6"/>
      <c r="D5" s="11"/>
      <c r="E5" s="5"/>
      <c r="F5" s="5"/>
      <c r="G5" s="8"/>
      <c r="H5" s="8"/>
    </row>
    <row r="6" spans="1:8" ht="25.5" x14ac:dyDescent="0.2">
      <c r="A6" s="57" t="s">
        <v>176</v>
      </c>
      <c r="B6" s="57" t="s">
        <v>177</v>
      </c>
      <c r="C6" s="57" t="s">
        <v>70</v>
      </c>
      <c r="D6" s="57" t="s">
        <v>178</v>
      </c>
      <c r="E6" s="57" t="s">
        <v>179</v>
      </c>
      <c r="F6" s="57" t="s">
        <v>180</v>
      </c>
      <c r="G6" s="58" t="s">
        <v>181</v>
      </c>
      <c r="H6" s="58" t="s">
        <v>182</v>
      </c>
    </row>
    <row r="7" spans="1:8" x14ac:dyDescent="0.2">
      <c r="A7" s="60" t="s">
        <v>183</v>
      </c>
      <c r="B7" s="57"/>
      <c r="C7" s="57"/>
      <c r="D7" s="57"/>
      <c r="E7" s="57"/>
      <c r="F7" s="57"/>
      <c r="G7" s="58"/>
      <c r="H7" s="58"/>
    </row>
    <row r="8" spans="1:8" s="127" customFormat="1" ht="25.5" x14ac:dyDescent="0.25">
      <c r="A8" s="126" t="s">
        <v>631</v>
      </c>
      <c r="B8" s="61" t="s">
        <v>426</v>
      </c>
      <c r="C8" s="130">
        <v>1</v>
      </c>
      <c r="D8" s="129">
        <f>'Resumo de Cotações'!L16</f>
        <v>45.616666666666674</v>
      </c>
      <c r="E8" s="61"/>
      <c r="F8" s="62">
        <f>D8*C8</f>
        <v>45.616666666666674</v>
      </c>
      <c r="G8" s="63" t="s">
        <v>653</v>
      </c>
      <c r="H8" s="63" t="s">
        <v>700</v>
      </c>
    </row>
    <row r="9" spans="1:8" x14ac:dyDescent="0.2">
      <c r="A9" s="64"/>
      <c r="B9" s="61"/>
      <c r="C9" s="65"/>
      <c r="D9" s="66"/>
      <c r="E9" s="57"/>
      <c r="F9" s="62"/>
      <c r="G9" s="63"/>
      <c r="H9" s="58"/>
    </row>
    <row r="10" spans="1:8" x14ac:dyDescent="0.2">
      <c r="A10" s="67" t="s">
        <v>455</v>
      </c>
      <c r="B10" s="68"/>
      <c r="C10" s="125"/>
      <c r="D10" s="69"/>
      <c r="E10" s="70"/>
      <c r="F10" s="71"/>
      <c r="G10" s="124"/>
      <c r="H10" s="72"/>
    </row>
    <row r="11" spans="1:8" s="14" customFormat="1" x14ac:dyDescent="0.2">
      <c r="A11" s="68" t="s">
        <v>461</v>
      </c>
      <c r="B11" s="125" t="s">
        <v>457</v>
      </c>
      <c r="C11" s="73">
        <v>0.85</v>
      </c>
      <c r="D11" s="69">
        <v>18.010000000000002</v>
      </c>
      <c r="E11" s="70"/>
      <c r="F11" s="62">
        <f>D11*C11</f>
        <v>15.3085</v>
      </c>
      <c r="G11" s="124" t="s">
        <v>462</v>
      </c>
      <c r="H11" s="131" t="s">
        <v>637</v>
      </c>
    </row>
    <row r="12" spans="1:8" x14ac:dyDescent="0.2">
      <c r="A12" s="68" t="s">
        <v>654</v>
      </c>
      <c r="B12" s="125" t="s">
        <v>457</v>
      </c>
      <c r="C12" s="73">
        <v>0.85</v>
      </c>
      <c r="D12" s="69">
        <v>21.35</v>
      </c>
      <c r="E12" s="70"/>
      <c r="F12" s="62">
        <f>D12*C12</f>
        <v>18.147500000000001</v>
      </c>
      <c r="G12" s="124" t="s">
        <v>462</v>
      </c>
      <c r="H12" s="131" t="s">
        <v>655</v>
      </c>
    </row>
    <row r="13" spans="1:8" x14ac:dyDescent="0.2">
      <c r="A13" s="74"/>
      <c r="B13" s="125"/>
      <c r="C13" s="75"/>
      <c r="D13" s="69"/>
      <c r="E13" s="70"/>
      <c r="F13" s="71"/>
      <c r="G13" s="124"/>
      <c r="H13" s="124"/>
    </row>
    <row r="14" spans="1:8" x14ac:dyDescent="0.2">
      <c r="A14" s="67" t="s">
        <v>184</v>
      </c>
      <c r="B14" s="68"/>
      <c r="C14" s="68"/>
      <c r="D14" s="68"/>
      <c r="E14" s="68"/>
      <c r="F14" s="76">
        <f>SUM(F8:F13)</f>
        <v>79.072666666666677</v>
      </c>
      <c r="G14" s="124"/>
      <c r="H14" s="72"/>
    </row>
    <row r="15" spans="1:8" x14ac:dyDescent="0.2">
      <c r="A15" s="68" t="s">
        <v>185</v>
      </c>
      <c r="B15" s="68"/>
      <c r="C15" s="68"/>
      <c r="D15" s="77">
        <v>0.90920000000000001</v>
      </c>
      <c r="E15" s="68"/>
      <c r="F15" s="78"/>
      <c r="G15" s="124"/>
      <c r="H15" s="72"/>
    </row>
    <row r="16" spans="1:8" x14ac:dyDescent="0.2">
      <c r="A16" s="68"/>
      <c r="B16" s="68"/>
      <c r="C16" s="68"/>
      <c r="D16" s="68"/>
      <c r="E16" s="68"/>
      <c r="F16" s="71"/>
      <c r="G16" s="124"/>
      <c r="H16" s="72"/>
    </row>
    <row r="17" spans="1:8" x14ac:dyDescent="0.2">
      <c r="A17" s="72" t="s">
        <v>186</v>
      </c>
      <c r="B17" s="68"/>
      <c r="C17" s="68"/>
      <c r="D17" s="68"/>
      <c r="E17" s="68"/>
      <c r="F17" s="71"/>
      <c r="G17" s="72"/>
      <c r="H17" s="72"/>
    </row>
    <row r="18" spans="1:8" ht="25.5" x14ac:dyDescent="0.2">
      <c r="A18" s="72" t="s">
        <v>187</v>
      </c>
      <c r="B18" s="68"/>
      <c r="C18" s="68"/>
      <c r="D18" s="77">
        <v>0</v>
      </c>
      <c r="E18" s="68"/>
      <c r="F18" s="78">
        <f>F14*D18</f>
        <v>0</v>
      </c>
      <c r="G18" s="72"/>
      <c r="H18" s="72"/>
    </row>
    <row r="19" spans="1:8" x14ac:dyDescent="0.2">
      <c r="A19" s="72"/>
      <c r="B19" s="68"/>
      <c r="C19" s="68"/>
      <c r="D19" s="77"/>
      <c r="E19" s="68"/>
      <c r="F19" s="78"/>
      <c r="G19" s="72"/>
      <c r="H19" s="72"/>
    </row>
    <row r="20" spans="1:8" x14ac:dyDescent="0.2">
      <c r="A20" s="79" t="s">
        <v>188</v>
      </c>
      <c r="B20" s="68"/>
      <c r="C20" s="68"/>
      <c r="D20" s="68"/>
      <c r="E20" s="68"/>
      <c r="F20" s="76">
        <f>F18+F14</f>
        <v>79.072666666666677</v>
      </c>
      <c r="G20" s="72"/>
      <c r="H20" s="72"/>
    </row>
    <row r="22" spans="1:8" s="119" customFormat="1" ht="12.75" customHeight="1" x14ac:dyDescent="0.2"/>
    <row r="23" spans="1:8" s="119" customFormat="1" ht="12.75" customHeight="1" x14ac:dyDescent="0.2"/>
    <row r="24" spans="1:8" s="119" customFormat="1" x14ac:dyDescent="0.2"/>
    <row r="25" spans="1:8" s="119" customFormat="1" ht="12.75" customHeight="1" x14ac:dyDescent="0.2"/>
    <row r="26" spans="1:8" s="119" customFormat="1" ht="12.75" customHeight="1" x14ac:dyDescent="0.2"/>
    <row r="27" spans="1:8" s="119" customFormat="1" ht="12.75" customHeight="1" x14ac:dyDescent="0.2"/>
    <row r="30" spans="1:8" ht="13.5" thickBot="1" x14ac:dyDescent="0.25">
      <c r="C30" s="81"/>
      <c r="D30" s="82"/>
      <c r="E30" s="81"/>
      <c r="F30" s="393"/>
    </row>
    <row r="31" spans="1:8" x14ac:dyDescent="0.2">
      <c r="C31" s="474" t="s">
        <v>1270</v>
      </c>
      <c r="D31" s="474"/>
      <c r="E31" s="474"/>
      <c r="F31" s="474"/>
    </row>
    <row r="32" spans="1:8" x14ac:dyDescent="0.2">
      <c r="C32" s="465" t="s">
        <v>1271</v>
      </c>
      <c r="D32" s="465"/>
      <c r="E32" s="465"/>
      <c r="F32" s="465"/>
    </row>
  </sheetData>
  <mergeCells count="4">
    <mergeCell ref="A1:H1"/>
    <mergeCell ref="A2:H2"/>
    <mergeCell ref="C31:F31"/>
    <mergeCell ref="C32:F32"/>
  </mergeCells>
  <pageMargins left="0.511811024" right="0.511811024" top="0.78740157499999996" bottom="0.78740157499999996" header="0.31496062000000002" footer="0.31496062000000002"/>
  <pageSetup paperSize="9" scale="7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32"/>
  <sheetViews>
    <sheetView view="pageBreakPreview" zoomScale="60" zoomScaleNormal="100" workbookViewId="0">
      <selection activeCell="F18" sqref="F18"/>
    </sheetView>
  </sheetViews>
  <sheetFormatPr defaultRowHeight="12.75" x14ac:dyDescent="0.2"/>
  <cols>
    <col min="1" max="1" width="45.85546875" style="59" bestFit="1" customWidth="1"/>
    <col min="2" max="2" width="9.140625" style="59"/>
    <col min="3" max="3" width="11.28515625" style="59" customWidth="1"/>
    <col min="4" max="4" width="10.42578125" style="59" bestFit="1" customWidth="1"/>
    <col min="5" max="5" width="10" style="59" bestFit="1" customWidth="1"/>
    <col min="6" max="6" width="12.85546875" style="80" customWidth="1"/>
    <col min="7" max="7" width="11.140625" style="59" customWidth="1"/>
    <col min="8" max="8" width="10.5703125" style="59" customWidth="1"/>
    <col min="9" max="256" width="9.140625" style="59"/>
    <col min="257" max="257" width="45.85546875" style="59" bestFit="1" customWidth="1"/>
    <col min="258" max="258" width="9.140625" style="59"/>
    <col min="259" max="259" width="11.28515625" style="59" customWidth="1"/>
    <col min="260" max="260" width="10.42578125" style="59" bestFit="1" customWidth="1"/>
    <col min="261" max="261" width="10" style="59" bestFit="1" customWidth="1"/>
    <col min="262" max="262" width="12.85546875" style="59" customWidth="1"/>
    <col min="263" max="263" width="11.140625" style="59" customWidth="1"/>
    <col min="264" max="264" width="10.5703125" style="59" customWidth="1"/>
    <col min="265" max="512" width="9.140625" style="59"/>
    <col min="513" max="513" width="45.85546875" style="59" bestFit="1" customWidth="1"/>
    <col min="514" max="514" width="9.140625" style="59"/>
    <col min="515" max="515" width="11.28515625" style="59" customWidth="1"/>
    <col min="516" max="516" width="10.42578125" style="59" bestFit="1" customWidth="1"/>
    <col min="517" max="517" width="10" style="59" bestFit="1" customWidth="1"/>
    <col min="518" max="518" width="12.85546875" style="59" customWidth="1"/>
    <col min="519" max="519" width="11.140625" style="59" customWidth="1"/>
    <col min="520" max="520" width="10.5703125" style="59" customWidth="1"/>
    <col min="521" max="768" width="9.140625" style="59"/>
    <col min="769" max="769" width="45.85546875" style="59" bestFit="1" customWidth="1"/>
    <col min="770" max="770" width="9.140625" style="59"/>
    <col min="771" max="771" width="11.28515625" style="59" customWidth="1"/>
    <col min="772" max="772" width="10.42578125" style="59" bestFit="1" customWidth="1"/>
    <col min="773" max="773" width="10" style="59" bestFit="1" customWidth="1"/>
    <col min="774" max="774" width="12.85546875" style="59" customWidth="1"/>
    <col min="775" max="775" width="11.140625" style="59" customWidth="1"/>
    <col min="776" max="776" width="10.5703125" style="59" customWidth="1"/>
    <col min="777" max="1024" width="9.140625" style="59"/>
    <col min="1025" max="1025" width="45.85546875" style="59" bestFit="1" customWidth="1"/>
    <col min="1026" max="1026" width="9.140625" style="59"/>
    <col min="1027" max="1027" width="11.28515625" style="59" customWidth="1"/>
    <col min="1028" max="1028" width="10.42578125" style="59" bestFit="1" customWidth="1"/>
    <col min="1029" max="1029" width="10" style="59" bestFit="1" customWidth="1"/>
    <col min="1030" max="1030" width="12.85546875" style="59" customWidth="1"/>
    <col min="1031" max="1031" width="11.140625" style="59" customWidth="1"/>
    <col min="1032" max="1032" width="10.5703125" style="59" customWidth="1"/>
    <col min="1033" max="1280" width="9.140625" style="59"/>
    <col min="1281" max="1281" width="45.85546875" style="59" bestFit="1" customWidth="1"/>
    <col min="1282" max="1282" width="9.140625" style="59"/>
    <col min="1283" max="1283" width="11.28515625" style="59" customWidth="1"/>
    <col min="1284" max="1284" width="10.42578125" style="59" bestFit="1" customWidth="1"/>
    <col min="1285" max="1285" width="10" style="59" bestFit="1" customWidth="1"/>
    <col min="1286" max="1286" width="12.85546875" style="59" customWidth="1"/>
    <col min="1287" max="1287" width="11.140625" style="59" customWidth="1"/>
    <col min="1288" max="1288" width="10.5703125" style="59" customWidth="1"/>
    <col min="1289" max="1536" width="9.140625" style="59"/>
    <col min="1537" max="1537" width="45.85546875" style="59" bestFit="1" customWidth="1"/>
    <col min="1538" max="1538" width="9.140625" style="59"/>
    <col min="1539" max="1539" width="11.28515625" style="59" customWidth="1"/>
    <col min="1540" max="1540" width="10.42578125" style="59" bestFit="1" customWidth="1"/>
    <col min="1541" max="1541" width="10" style="59" bestFit="1" customWidth="1"/>
    <col min="1542" max="1542" width="12.85546875" style="59" customWidth="1"/>
    <col min="1543" max="1543" width="11.140625" style="59" customWidth="1"/>
    <col min="1544" max="1544" width="10.5703125" style="59" customWidth="1"/>
    <col min="1545" max="1792" width="9.140625" style="59"/>
    <col min="1793" max="1793" width="45.85546875" style="59" bestFit="1" customWidth="1"/>
    <col min="1794" max="1794" width="9.140625" style="59"/>
    <col min="1795" max="1795" width="11.28515625" style="59" customWidth="1"/>
    <col min="1796" max="1796" width="10.42578125" style="59" bestFit="1" customWidth="1"/>
    <col min="1797" max="1797" width="10" style="59" bestFit="1" customWidth="1"/>
    <col min="1798" max="1798" width="12.85546875" style="59" customWidth="1"/>
    <col min="1799" max="1799" width="11.140625" style="59" customWidth="1"/>
    <col min="1800" max="1800" width="10.5703125" style="59" customWidth="1"/>
    <col min="1801" max="2048" width="9.140625" style="59"/>
    <col min="2049" max="2049" width="45.85546875" style="59" bestFit="1" customWidth="1"/>
    <col min="2050" max="2050" width="9.140625" style="59"/>
    <col min="2051" max="2051" width="11.28515625" style="59" customWidth="1"/>
    <col min="2052" max="2052" width="10.42578125" style="59" bestFit="1" customWidth="1"/>
    <col min="2053" max="2053" width="10" style="59" bestFit="1" customWidth="1"/>
    <col min="2054" max="2054" width="12.85546875" style="59" customWidth="1"/>
    <col min="2055" max="2055" width="11.140625" style="59" customWidth="1"/>
    <col min="2056" max="2056" width="10.5703125" style="59" customWidth="1"/>
    <col min="2057" max="2304" width="9.140625" style="59"/>
    <col min="2305" max="2305" width="45.85546875" style="59" bestFit="1" customWidth="1"/>
    <col min="2306" max="2306" width="9.140625" style="59"/>
    <col min="2307" max="2307" width="11.28515625" style="59" customWidth="1"/>
    <col min="2308" max="2308" width="10.42578125" style="59" bestFit="1" customWidth="1"/>
    <col min="2309" max="2309" width="10" style="59" bestFit="1" customWidth="1"/>
    <col min="2310" max="2310" width="12.85546875" style="59" customWidth="1"/>
    <col min="2311" max="2311" width="11.140625" style="59" customWidth="1"/>
    <col min="2312" max="2312" width="10.5703125" style="59" customWidth="1"/>
    <col min="2313" max="2560" width="9.140625" style="59"/>
    <col min="2561" max="2561" width="45.85546875" style="59" bestFit="1" customWidth="1"/>
    <col min="2562" max="2562" width="9.140625" style="59"/>
    <col min="2563" max="2563" width="11.28515625" style="59" customWidth="1"/>
    <col min="2564" max="2564" width="10.42578125" style="59" bestFit="1" customWidth="1"/>
    <col min="2565" max="2565" width="10" style="59" bestFit="1" customWidth="1"/>
    <col min="2566" max="2566" width="12.85546875" style="59" customWidth="1"/>
    <col min="2567" max="2567" width="11.140625" style="59" customWidth="1"/>
    <col min="2568" max="2568" width="10.5703125" style="59" customWidth="1"/>
    <col min="2569" max="2816" width="9.140625" style="59"/>
    <col min="2817" max="2817" width="45.85546875" style="59" bestFit="1" customWidth="1"/>
    <col min="2818" max="2818" width="9.140625" style="59"/>
    <col min="2819" max="2819" width="11.28515625" style="59" customWidth="1"/>
    <col min="2820" max="2820" width="10.42578125" style="59" bestFit="1" customWidth="1"/>
    <col min="2821" max="2821" width="10" style="59" bestFit="1" customWidth="1"/>
    <col min="2822" max="2822" width="12.85546875" style="59" customWidth="1"/>
    <col min="2823" max="2823" width="11.140625" style="59" customWidth="1"/>
    <col min="2824" max="2824" width="10.5703125" style="59" customWidth="1"/>
    <col min="2825" max="3072" width="9.140625" style="59"/>
    <col min="3073" max="3073" width="45.85546875" style="59" bestFit="1" customWidth="1"/>
    <col min="3074" max="3074" width="9.140625" style="59"/>
    <col min="3075" max="3075" width="11.28515625" style="59" customWidth="1"/>
    <col min="3076" max="3076" width="10.42578125" style="59" bestFit="1" customWidth="1"/>
    <col min="3077" max="3077" width="10" style="59" bestFit="1" customWidth="1"/>
    <col min="3078" max="3078" width="12.85546875" style="59" customWidth="1"/>
    <col min="3079" max="3079" width="11.140625" style="59" customWidth="1"/>
    <col min="3080" max="3080" width="10.5703125" style="59" customWidth="1"/>
    <col min="3081" max="3328" width="9.140625" style="59"/>
    <col min="3329" max="3329" width="45.85546875" style="59" bestFit="1" customWidth="1"/>
    <col min="3330" max="3330" width="9.140625" style="59"/>
    <col min="3331" max="3331" width="11.28515625" style="59" customWidth="1"/>
    <col min="3332" max="3332" width="10.42578125" style="59" bestFit="1" customWidth="1"/>
    <col min="3333" max="3333" width="10" style="59" bestFit="1" customWidth="1"/>
    <col min="3334" max="3334" width="12.85546875" style="59" customWidth="1"/>
    <col min="3335" max="3335" width="11.140625" style="59" customWidth="1"/>
    <col min="3336" max="3336" width="10.5703125" style="59" customWidth="1"/>
    <col min="3337" max="3584" width="9.140625" style="59"/>
    <col min="3585" max="3585" width="45.85546875" style="59" bestFit="1" customWidth="1"/>
    <col min="3586" max="3586" width="9.140625" style="59"/>
    <col min="3587" max="3587" width="11.28515625" style="59" customWidth="1"/>
    <col min="3588" max="3588" width="10.42578125" style="59" bestFit="1" customWidth="1"/>
    <col min="3589" max="3589" width="10" style="59" bestFit="1" customWidth="1"/>
    <col min="3590" max="3590" width="12.85546875" style="59" customWidth="1"/>
    <col min="3591" max="3591" width="11.140625" style="59" customWidth="1"/>
    <col min="3592" max="3592" width="10.5703125" style="59" customWidth="1"/>
    <col min="3593" max="3840" width="9.140625" style="59"/>
    <col min="3841" max="3841" width="45.85546875" style="59" bestFit="1" customWidth="1"/>
    <col min="3842" max="3842" width="9.140625" style="59"/>
    <col min="3843" max="3843" width="11.28515625" style="59" customWidth="1"/>
    <col min="3844" max="3844" width="10.42578125" style="59" bestFit="1" customWidth="1"/>
    <col min="3845" max="3845" width="10" style="59" bestFit="1" customWidth="1"/>
    <col min="3846" max="3846" width="12.85546875" style="59" customWidth="1"/>
    <col min="3847" max="3847" width="11.140625" style="59" customWidth="1"/>
    <col min="3848" max="3848" width="10.5703125" style="59" customWidth="1"/>
    <col min="3849" max="4096" width="9.140625" style="59"/>
    <col min="4097" max="4097" width="45.85546875" style="59" bestFit="1" customWidth="1"/>
    <col min="4098" max="4098" width="9.140625" style="59"/>
    <col min="4099" max="4099" width="11.28515625" style="59" customWidth="1"/>
    <col min="4100" max="4100" width="10.42578125" style="59" bestFit="1" customWidth="1"/>
    <col min="4101" max="4101" width="10" style="59" bestFit="1" customWidth="1"/>
    <col min="4102" max="4102" width="12.85546875" style="59" customWidth="1"/>
    <col min="4103" max="4103" width="11.140625" style="59" customWidth="1"/>
    <col min="4104" max="4104" width="10.5703125" style="59" customWidth="1"/>
    <col min="4105" max="4352" width="9.140625" style="59"/>
    <col min="4353" max="4353" width="45.85546875" style="59" bestFit="1" customWidth="1"/>
    <col min="4354" max="4354" width="9.140625" style="59"/>
    <col min="4355" max="4355" width="11.28515625" style="59" customWidth="1"/>
    <col min="4356" max="4356" width="10.42578125" style="59" bestFit="1" customWidth="1"/>
    <col min="4357" max="4357" width="10" style="59" bestFit="1" customWidth="1"/>
    <col min="4358" max="4358" width="12.85546875" style="59" customWidth="1"/>
    <col min="4359" max="4359" width="11.140625" style="59" customWidth="1"/>
    <col min="4360" max="4360" width="10.5703125" style="59" customWidth="1"/>
    <col min="4361" max="4608" width="9.140625" style="59"/>
    <col min="4609" max="4609" width="45.85546875" style="59" bestFit="1" customWidth="1"/>
    <col min="4610" max="4610" width="9.140625" style="59"/>
    <col min="4611" max="4611" width="11.28515625" style="59" customWidth="1"/>
    <col min="4612" max="4612" width="10.42578125" style="59" bestFit="1" customWidth="1"/>
    <col min="4613" max="4613" width="10" style="59" bestFit="1" customWidth="1"/>
    <col min="4614" max="4614" width="12.85546875" style="59" customWidth="1"/>
    <col min="4615" max="4615" width="11.140625" style="59" customWidth="1"/>
    <col min="4616" max="4616" width="10.5703125" style="59" customWidth="1"/>
    <col min="4617" max="4864" width="9.140625" style="59"/>
    <col min="4865" max="4865" width="45.85546875" style="59" bestFit="1" customWidth="1"/>
    <col min="4866" max="4866" width="9.140625" style="59"/>
    <col min="4867" max="4867" width="11.28515625" style="59" customWidth="1"/>
    <col min="4868" max="4868" width="10.42578125" style="59" bestFit="1" customWidth="1"/>
    <col min="4869" max="4869" width="10" style="59" bestFit="1" customWidth="1"/>
    <col min="4870" max="4870" width="12.85546875" style="59" customWidth="1"/>
    <col min="4871" max="4871" width="11.140625" style="59" customWidth="1"/>
    <col min="4872" max="4872" width="10.5703125" style="59" customWidth="1"/>
    <col min="4873" max="5120" width="9.140625" style="59"/>
    <col min="5121" max="5121" width="45.85546875" style="59" bestFit="1" customWidth="1"/>
    <col min="5122" max="5122" width="9.140625" style="59"/>
    <col min="5123" max="5123" width="11.28515625" style="59" customWidth="1"/>
    <col min="5124" max="5124" width="10.42578125" style="59" bestFit="1" customWidth="1"/>
    <col min="5125" max="5125" width="10" style="59" bestFit="1" customWidth="1"/>
    <col min="5126" max="5126" width="12.85546875" style="59" customWidth="1"/>
    <col min="5127" max="5127" width="11.140625" style="59" customWidth="1"/>
    <col min="5128" max="5128" width="10.5703125" style="59" customWidth="1"/>
    <col min="5129" max="5376" width="9.140625" style="59"/>
    <col min="5377" max="5377" width="45.85546875" style="59" bestFit="1" customWidth="1"/>
    <col min="5378" max="5378" width="9.140625" style="59"/>
    <col min="5379" max="5379" width="11.28515625" style="59" customWidth="1"/>
    <col min="5380" max="5380" width="10.42578125" style="59" bestFit="1" customWidth="1"/>
    <col min="5381" max="5381" width="10" style="59" bestFit="1" customWidth="1"/>
    <col min="5382" max="5382" width="12.85546875" style="59" customWidth="1"/>
    <col min="5383" max="5383" width="11.140625" style="59" customWidth="1"/>
    <col min="5384" max="5384" width="10.5703125" style="59" customWidth="1"/>
    <col min="5385" max="5632" width="9.140625" style="59"/>
    <col min="5633" max="5633" width="45.85546875" style="59" bestFit="1" customWidth="1"/>
    <col min="5634" max="5634" width="9.140625" style="59"/>
    <col min="5635" max="5635" width="11.28515625" style="59" customWidth="1"/>
    <col min="5636" max="5636" width="10.42578125" style="59" bestFit="1" customWidth="1"/>
    <col min="5637" max="5637" width="10" style="59" bestFit="1" customWidth="1"/>
    <col min="5638" max="5638" width="12.85546875" style="59" customWidth="1"/>
    <col min="5639" max="5639" width="11.140625" style="59" customWidth="1"/>
    <col min="5640" max="5640" width="10.5703125" style="59" customWidth="1"/>
    <col min="5641" max="5888" width="9.140625" style="59"/>
    <col min="5889" max="5889" width="45.85546875" style="59" bestFit="1" customWidth="1"/>
    <col min="5890" max="5890" width="9.140625" style="59"/>
    <col min="5891" max="5891" width="11.28515625" style="59" customWidth="1"/>
    <col min="5892" max="5892" width="10.42578125" style="59" bestFit="1" customWidth="1"/>
    <col min="5893" max="5893" width="10" style="59" bestFit="1" customWidth="1"/>
    <col min="5894" max="5894" width="12.85546875" style="59" customWidth="1"/>
    <col min="5895" max="5895" width="11.140625" style="59" customWidth="1"/>
    <col min="5896" max="5896" width="10.5703125" style="59" customWidth="1"/>
    <col min="5897" max="6144" width="9.140625" style="59"/>
    <col min="6145" max="6145" width="45.85546875" style="59" bestFit="1" customWidth="1"/>
    <col min="6146" max="6146" width="9.140625" style="59"/>
    <col min="6147" max="6147" width="11.28515625" style="59" customWidth="1"/>
    <col min="6148" max="6148" width="10.42578125" style="59" bestFit="1" customWidth="1"/>
    <col min="6149" max="6149" width="10" style="59" bestFit="1" customWidth="1"/>
    <col min="6150" max="6150" width="12.85546875" style="59" customWidth="1"/>
    <col min="6151" max="6151" width="11.140625" style="59" customWidth="1"/>
    <col min="6152" max="6152" width="10.5703125" style="59" customWidth="1"/>
    <col min="6153" max="6400" width="9.140625" style="59"/>
    <col min="6401" max="6401" width="45.85546875" style="59" bestFit="1" customWidth="1"/>
    <col min="6402" max="6402" width="9.140625" style="59"/>
    <col min="6403" max="6403" width="11.28515625" style="59" customWidth="1"/>
    <col min="6404" max="6404" width="10.42578125" style="59" bestFit="1" customWidth="1"/>
    <col min="6405" max="6405" width="10" style="59" bestFit="1" customWidth="1"/>
    <col min="6406" max="6406" width="12.85546875" style="59" customWidth="1"/>
    <col min="6407" max="6407" width="11.140625" style="59" customWidth="1"/>
    <col min="6408" max="6408" width="10.5703125" style="59" customWidth="1"/>
    <col min="6409" max="6656" width="9.140625" style="59"/>
    <col min="6657" max="6657" width="45.85546875" style="59" bestFit="1" customWidth="1"/>
    <col min="6658" max="6658" width="9.140625" style="59"/>
    <col min="6659" max="6659" width="11.28515625" style="59" customWidth="1"/>
    <col min="6660" max="6660" width="10.42578125" style="59" bestFit="1" customWidth="1"/>
    <col min="6661" max="6661" width="10" style="59" bestFit="1" customWidth="1"/>
    <col min="6662" max="6662" width="12.85546875" style="59" customWidth="1"/>
    <col min="6663" max="6663" width="11.140625" style="59" customWidth="1"/>
    <col min="6664" max="6664" width="10.5703125" style="59" customWidth="1"/>
    <col min="6665" max="6912" width="9.140625" style="59"/>
    <col min="6913" max="6913" width="45.85546875" style="59" bestFit="1" customWidth="1"/>
    <col min="6914" max="6914" width="9.140625" style="59"/>
    <col min="6915" max="6915" width="11.28515625" style="59" customWidth="1"/>
    <col min="6916" max="6916" width="10.42578125" style="59" bestFit="1" customWidth="1"/>
    <col min="6917" max="6917" width="10" style="59" bestFit="1" customWidth="1"/>
    <col min="6918" max="6918" width="12.85546875" style="59" customWidth="1"/>
    <col min="6919" max="6919" width="11.140625" style="59" customWidth="1"/>
    <col min="6920" max="6920" width="10.5703125" style="59" customWidth="1"/>
    <col min="6921" max="7168" width="9.140625" style="59"/>
    <col min="7169" max="7169" width="45.85546875" style="59" bestFit="1" customWidth="1"/>
    <col min="7170" max="7170" width="9.140625" style="59"/>
    <col min="7171" max="7171" width="11.28515625" style="59" customWidth="1"/>
    <col min="7172" max="7172" width="10.42578125" style="59" bestFit="1" customWidth="1"/>
    <col min="7173" max="7173" width="10" style="59" bestFit="1" customWidth="1"/>
    <col min="7174" max="7174" width="12.85546875" style="59" customWidth="1"/>
    <col min="7175" max="7175" width="11.140625" style="59" customWidth="1"/>
    <col min="7176" max="7176" width="10.5703125" style="59" customWidth="1"/>
    <col min="7177" max="7424" width="9.140625" style="59"/>
    <col min="7425" max="7425" width="45.85546875" style="59" bestFit="1" customWidth="1"/>
    <col min="7426" max="7426" width="9.140625" style="59"/>
    <col min="7427" max="7427" width="11.28515625" style="59" customWidth="1"/>
    <col min="7428" max="7428" width="10.42578125" style="59" bestFit="1" customWidth="1"/>
    <col min="7429" max="7429" width="10" style="59" bestFit="1" customWidth="1"/>
    <col min="7430" max="7430" width="12.85546875" style="59" customWidth="1"/>
    <col min="7431" max="7431" width="11.140625" style="59" customWidth="1"/>
    <col min="7432" max="7432" width="10.5703125" style="59" customWidth="1"/>
    <col min="7433" max="7680" width="9.140625" style="59"/>
    <col min="7681" max="7681" width="45.85546875" style="59" bestFit="1" customWidth="1"/>
    <col min="7682" max="7682" width="9.140625" style="59"/>
    <col min="7683" max="7683" width="11.28515625" style="59" customWidth="1"/>
    <col min="7684" max="7684" width="10.42578125" style="59" bestFit="1" customWidth="1"/>
    <col min="7685" max="7685" width="10" style="59" bestFit="1" customWidth="1"/>
    <col min="7686" max="7686" width="12.85546875" style="59" customWidth="1"/>
    <col min="7687" max="7687" width="11.140625" style="59" customWidth="1"/>
    <col min="7688" max="7688" width="10.5703125" style="59" customWidth="1"/>
    <col min="7689" max="7936" width="9.140625" style="59"/>
    <col min="7937" max="7937" width="45.85546875" style="59" bestFit="1" customWidth="1"/>
    <col min="7938" max="7938" width="9.140625" style="59"/>
    <col min="7939" max="7939" width="11.28515625" style="59" customWidth="1"/>
    <col min="7940" max="7940" width="10.42578125" style="59" bestFit="1" customWidth="1"/>
    <col min="7941" max="7941" width="10" style="59" bestFit="1" customWidth="1"/>
    <col min="7942" max="7942" width="12.85546875" style="59" customWidth="1"/>
    <col min="7943" max="7943" width="11.140625" style="59" customWidth="1"/>
    <col min="7944" max="7944" width="10.5703125" style="59" customWidth="1"/>
    <col min="7945" max="8192" width="9.140625" style="59"/>
    <col min="8193" max="8193" width="45.85546875" style="59" bestFit="1" customWidth="1"/>
    <col min="8194" max="8194" width="9.140625" style="59"/>
    <col min="8195" max="8195" width="11.28515625" style="59" customWidth="1"/>
    <col min="8196" max="8196" width="10.42578125" style="59" bestFit="1" customWidth="1"/>
    <col min="8197" max="8197" width="10" style="59" bestFit="1" customWidth="1"/>
    <col min="8198" max="8198" width="12.85546875" style="59" customWidth="1"/>
    <col min="8199" max="8199" width="11.140625" style="59" customWidth="1"/>
    <col min="8200" max="8200" width="10.5703125" style="59" customWidth="1"/>
    <col min="8201" max="8448" width="9.140625" style="59"/>
    <col min="8449" max="8449" width="45.85546875" style="59" bestFit="1" customWidth="1"/>
    <col min="8450" max="8450" width="9.140625" style="59"/>
    <col min="8451" max="8451" width="11.28515625" style="59" customWidth="1"/>
    <col min="8452" max="8452" width="10.42578125" style="59" bestFit="1" customWidth="1"/>
    <col min="8453" max="8453" width="10" style="59" bestFit="1" customWidth="1"/>
    <col min="8454" max="8454" width="12.85546875" style="59" customWidth="1"/>
    <col min="8455" max="8455" width="11.140625" style="59" customWidth="1"/>
    <col min="8456" max="8456" width="10.5703125" style="59" customWidth="1"/>
    <col min="8457" max="8704" width="9.140625" style="59"/>
    <col min="8705" max="8705" width="45.85546875" style="59" bestFit="1" customWidth="1"/>
    <col min="8706" max="8706" width="9.140625" style="59"/>
    <col min="8707" max="8707" width="11.28515625" style="59" customWidth="1"/>
    <col min="8708" max="8708" width="10.42578125" style="59" bestFit="1" customWidth="1"/>
    <col min="8709" max="8709" width="10" style="59" bestFit="1" customWidth="1"/>
    <col min="8710" max="8710" width="12.85546875" style="59" customWidth="1"/>
    <col min="8711" max="8711" width="11.140625" style="59" customWidth="1"/>
    <col min="8712" max="8712" width="10.5703125" style="59" customWidth="1"/>
    <col min="8713" max="8960" width="9.140625" style="59"/>
    <col min="8961" max="8961" width="45.85546875" style="59" bestFit="1" customWidth="1"/>
    <col min="8962" max="8962" width="9.140625" style="59"/>
    <col min="8963" max="8963" width="11.28515625" style="59" customWidth="1"/>
    <col min="8964" max="8964" width="10.42578125" style="59" bestFit="1" customWidth="1"/>
    <col min="8965" max="8965" width="10" style="59" bestFit="1" customWidth="1"/>
    <col min="8966" max="8966" width="12.85546875" style="59" customWidth="1"/>
    <col min="8967" max="8967" width="11.140625" style="59" customWidth="1"/>
    <col min="8968" max="8968" width="10.5703125" style="59" customWidth="1"/>
    <col min="8969" max="9216" width="9.140625" style="59"/>
    <col min="9217" max="9217" width="45.85546875" style="59" bestFit="1" customWidth="1"/>
    <col min="9218" max="9218" width="9.140625" style="59"/>
    <col min="9219" max="9219" width="11.28515625" style="59" customWidth="1"/>
    <col min="9220" max="9220" width="10.42578125" style="59" bestFit="1" customWidth="1"/>
    <col min="9221" max="9221" width="10" style="59" bestFit="1" customWidth="1"/>
    <col min="9222" max="9222" width="12.85546875" style="59" customWidth="1"/>
    <col min="9223" max="9223" width="11.140625" style="59" customWidth="1"/>
    <col min="9224" max="9224" width="10.5703125" style="59" customWidth="1"/>
    <col min="9225" max="9472" width="9.140625" style="59"/>
    <col min="9473" max="9473" width="45.85546875" style="59" bestFit="1" customWidth="1"/>
    <col min="9474" max="9474" width="9.140625" style="59"/>
    <col min="9475" max="9475" width="11.28515625" style="59" customWidth="1"/>
    <col min="9476" max="9476" width="10.42578125" style="59" bestFit="1" customWidth="1"/>
    <col min="9477" max="9477" width="10" style="59" bestFit="1" customWidth="1"/>
    <col min="9478" max="9478" width="12.85546875" style="59" customWidth="1"/>
    <col min="9479" max="9479" width="11.140625" style="59" customWidth="1"/>
    <col min="9480" max="9480" width="10.5703125" style="59" customWidth="1"/>
    <col min="9481" max="9728" width="9.140625" style="59"/>
    <col min="9729" max="9729" width="45.85546875" style="59" bestFit="1" customWidth="1"/>
    <col min="9730" max="9730" width="9.140625" style="59"/>
    <col min="9731" max="9731" width="11.28515625" style="59" customWidth="1"/>
    <col min="9732" max="9732" width="10.42578125" style="59" bestFit="1" customWidth="1"/>
    <col min="9733" max="9733" width="10" style="59" bestFit="1" customWidth="1"/>
    <col min="9734" max="9734" width="12.85546875" style="59" customWidth="1"/>
    <col min="9735" max="9735" width="11.140625" style="59" customWidth="1"/>
    <col min="9736" max="9736" width="10.5703125" style="59" customWidth="1"/>
    <col min="9737" max="9984" width="9.140625" style="59"/>
    <col min="9985" max="9985" width="45.85546875" style="59" bestFit="1" customWidth="1"/>
    <col min="9986" max="9986" width="9.140625" style="59"/>
    <col min="9987" max="9987" width="11.28515625" style="59" customWidth="1"/>
    <col min="9988" max="9988" width="10.42578125" style="59" bestFit="1" customWidth="1"/>
    <col min="9989" max="9989" width="10" style="59" bestFit="1" customWidth="1"/>
    <col min="9990" max="9990" width="12.85546875" style="59" customWidth="1"/>
    <col min="9991" max="9991" width="11.140625" style="59" customWidth="1"/>
    <col min="9992" max="9992" width="10.5703125" style="59" customWidth="1"/>
    <col min="9993" max="10240" width="9.140625" style="59"/>
    <col min="10241" max="10241" width="45.85546875" style="59" bestFit="1" customWidth="1"/>
    <col min="10242" max="10242" width="9.140625" style="59"/>
    <col min="10243" max="10243" width="11.28515625" style="59" customWidth="1"/>
    <col min="10244" max="10244" width="10.42578125" style="59" bestFit="1" customWidth="1"/>
    <col min="10245" max="10245" width="10" style="59" bestFit="1" customWidth="1"/>
    <col min="10246" max="10246" width="12.85546875" style="59" customWidth="1"/>
    <col min="10247" max="10247" width="11.140625" style="59" customWidth="1"/>
    <col min="10248" max="10248" width="10.5703125" style="59" customWidth="1"/>
    <col min="10249" max="10496" width="9.140625" style="59"/>
    <col min="10497" max="10497" width="45.85546875" style="59" bestFit="1" customWidth="1"/>
    <col min="10498" max="10498" width="9.140625" style="59"/>
    <col min="10499" max="10499" width="11.28515625" style="59" customWidth="1"/>
    <col min="10500" max="10500" width="10.42578125" style="59" bestFit="1" customWidth="1"/>
    <col min="10501" max="10501" width="10" style="59" bestFit="1" customWidth="1"/>
    <col min="10502" max="10502" width="12.85546875" style="59" customWidth="1"/>
    <col min="10503" max="10503" width="11.140625" style="59" customWidth="1"/>
    <col min="10504" max="10504" width="10.5703125" style="59" customWidth="1"/>
    <col min="10505" max="10752" width="9.140625" style="59"/>
    <col min="10753" max="10753" width="45.85546875" style="59" bestFit="1" customWidth="1"/>
    <col min="10754" max="10754" width="9.140625" style="59"/>
    <col min="10755" max="10755" width="11.28515625" style="59" customWidth="1"/>
    <col min="10756" max="10756" width="10.42578125" style="59" bestFit="1" customWidth="1"/>
    <col min="10757" max="10757" width="10" style="59" bestFit="1" customWidth="1"/>
    <col min="10758" max="10758" width="12.85546875" style="59" customWidth="1"/>
    <col min="10759" max="10759" width="11.140625" style="59" customWidth="1"/>
    <col min="10760" max="10760" width="10.5703125" style="59" customWidth="1"/>
    <col min="10761" max="11008" width="9.140625" style="59"/>
    <col min="11009" max="11009" width="45.85546875" style="59" bestFit="1" customWidth="1"/>
    <col min="11010" max="11010" width="9.140625" style="59"/>
    <col min="11011" max="11011" width="11.28515625" style="59" customWidth="1"/>
    <col min="11012" max="11012" width="10.42578125" style="59" bestFit="1" customWidth="1"/>
    <col min="11013" max="11013" width="10" style="59" bestFit="1" customWidth="1"/>
    <col min="11014" max="11014" width="12.85546875" style="59" customWidth="1"/>
    <col min="11015" max="11015" width="11.140625" style="59" customWidth="1"/>
    <col min="11016" max="11016" width="10.5703125" style="59" customWidth="1"/>
    <col min="11017" max="11264" width="9.140625" style="59"/>
    <col min="11265" max="11265" width="45.85546875" style="59" bestFit="1" customWidth="1"/>
    <col min="11266" max="11266" width="9.140625" style="59"/>
    <col min="11267" max="11267" width="11.28515625" style="59" customWidth="1"/>
    <col min="11268" max="11268" width="10.42578125" style="59" bestFit="1" customWidth="1"/>
    <col min="11269" max="11269" width="10" style="59" bestFit="1" customWidth="1"/>
    <col min="11270" max="11270" width="12.85546875" style="59" customWidth="1"/>
    <col min="11271" max="11271" width="11.140625" style="59" customWidth="1"/>
    <col min="11272" max="11272" width="10.5703125" style="59" customWidth="1"/>
    <col min="11273" max="11520" width="9.140625" style="59"/>
    <col min="11521" max="11521" width="45.85546875" style="59" bestFit="1" customWidth="1"/>
    <col min="11522" max="11522" width="9.140625" style="59"/>
    <col min="11523" max="11523" width="11.28515625" style="59" customWidth="1"/>
    <col min="11524" max="11524" width="10.42578125" style="59" bestFit="1" customWidth="1"/>
    <col min="11525" max="11525" width="10" style="59" bestFit="1" customWidth="1"/>
    <col min="11526" max="11526" width="12.85546875" style="59" customWidth="1"/>
    <col min="11527" max="11527" width="11.140625" style="59" customWidth="1"/>
    <col min="11528" max="11528" width="10.5703125" style="59" customWidth="1"/>
    <col min="11529" max="11776" width="9.140625" style="59"/>
    <col min="11777" max="11777" width="45.85546875" style="59" bestFit="1" customWidth="1"/>
    <col min="11778" max="11778" width="9.140625" style="59"/>
    <col min="11779" max="11779" width="11.28515625" style="59" customWidth="1"/>
    <col min="11780" max="11780" width="10.42578125" style="59" bestFit="1" customWidth="1"/>
    <col min="11781" max="11781" width="10" style="59" bestFit="1" customWidth="1"/>
    <col min="11782" max="11782" width="12.85546875" style="59" customWidth="1"/>
    <col min="11783" max="11783" width="11.140625" style="59" customWidth="1"/>
    <col min="11784" max="11784" width="10.5703125" style="59" customWidth="1"/>
    <col min="11785" max="12032" width="9.140625" style="59"/>
    <col min="12033" max="12033" width="45.85546875" style="59" bestFit="1" customWidth="1"/>
    <col min="12034" max="12034" width="9.140625" style="59"/>
    <col min="12035" max="12035" width="11.28515625" style="59" customWidth="1"/>
    <col min="12036" max="12036" width="10.42578125" style="59" bestFit="1" customWidth="1"/>
    <col min="12037" max="12037" width="10" style="59" bestFit="1" customWidth="1"/>
    <col min="12038" max="12038" width="12.85546875" style="59" customWidth="1"/>
    <col min="12039" max="12039" width="11.140625" style="59" customWidth="1"/>
    <col min="12040" max="12040" width="10.5703125" style="59" customWidth="1"/>
    <col min="12041" max="12288" width="9.140625" style="59"/>
    <col min="12289" max="12289" width="45.85546875" style="59" bestFit="1" customWidth="1"/>
    <col min="12290" max="12290" width="9.140625" style="59"/>
    <col min="12291" max="12291" width="11.28515625" style="59" customWidth="1"/>
    <col min="12292" max="12292" width="10.42578125" style="59" bestFit="1" customWidth="1"/>
    <col min="12293" max="12293" width="10" style="59" bestFit="1" customWidth="1"/>
    <col min="12294" max="12294" width="12.85546875" style="59" customWidth="1"/>
    <col min="12295" max="12295" width="11.140625" style="59" customWidth="1"/>
    <col min="12296" max="12296" width="10.5703125" style="59" customWidth="1"/>
    <col min="12297" max="12544" width="9.140625" style="59"/>
    <col min="12545" max="12545" width="45.85546875" style="59" bestFit="1" customWidth="1"/>
    <col min="12546" max="12546" width="9.140625" style="59"/>
    <col min="12547" max="12547" width="11.28515625" style="59" customWidth="1"/>
    <col min="12548" max="12548" width="10.42578125" style="59" bestFit="1" customWidth="1"/>
    <col min="12549" max="12549" width="10" style="59" bestFit="1" customWidth="1"/>
    <col min="12550" max="12550" width="12.85546875" style="59" customWidth="1"/>
    <col min="12551" max="12551" width="11.140625" style="59" customWidth="1"/>
    <col min="12552" max="12552" width="10.5703125" style="59" customWidth="1"/>
    <col min="12553" max="12800" width="9.140625" style="59"/>
    <col min="12801" max="12801" width="45.85546875" style="59" bestFit="1" customWidth="1"/>
    <col min="12802" max="12802" width="9.140625" style="59"/>
    <col min="12803" max="12803" width="11.28515625" style="59" customWidth="1"/>
    <col min="12804" max="12804" width="10.42578125" style="59" bestFit="1" customWidth="1"/>
    <col min="12805" max="12805" width="10" style="59" bestFit="1" customWidth="1"/>
    <col min="12806" max="12806" width="12.85546875" style="59" customWidth="1"/>
    <col min="12807" max="12807" width="11.140625" style="59" customWidth="1"/>
    <col min="12808" max="12808" width="10.5703125" style="59" customWidth="1"/>
    <col min="12809" max="13056" width="9.140625" style="59"/>
    <col min="13057" max="13057" width="45.85546875" style="59" bestFit="1" customWidth="1"/>
    <col min="13058" max="13058" width="9.140625" style="59"/>
    <col min="13059" max="13059" width="11.28515625" style="59" customWidth="1"/>
    <col min="13060" max="13060" width="10.42578125" style="59" bestFit="1" customWidth="1"/>
    <col min="13061" max="13061" width="10" style="59" bestFit="1" customWidth="1"/>
    <col min="13062" max="13062" width="12.85546875" style="59" customWidth="1"/>
    <col min="13063" max="13063" width="11.140625" style="59" customWidth="1"/>
    <col min="13064" max="13064" width="10.5703125" style="59" customWidth="1"/>
    <col min="13065" max="13312" width="9.140625" style="59"/>
    <col min="13313" max="13313" width="45.85546875" style="59" bestFit="1" customWidth="1"/>
    <col min="13314" max="13314" width="9.140625" style="59"/>
    <col min="13315" max="13315" width="11.28515625" style="59" customWidth="1"/>
    <col min="13316" max="13316" width="10.42578125" style="59" bestFit="1" customWidth="1"/>
    <col min="13317" max="13317" width="10" style="59" bestFit="1" customWidth="1"/>
    <col min="13318" max="13318" width="12.85546875" style="59" customWidth="1"/>
    <col min="13319" max="13319" width="11.140625" style="59" customWidth="1"/>
    <col min="13320" max="13320" width="10.5703125" style="59" customWidth="1"/>
    <col min="13321" max="13568" width="9.140625" style="59"/>
    <col min="13569" max="13569" width="45.85546875" style="59" bestFit="1" customWidth="1"/>
    <col min="13570" max="13570" width="9.140625" style="59"/>
    <col min="13571" max="13571" width="11.28515625" style="59" customWidth="1"/>
    <col min="13572" max="13572" width="10.42578125" style="59" bestFit="1" customWidth="1"/>
    <col min="13573" max="13573" width="10" style="59" bestFit="1" customWidth="1"/>
    <col min="13574" max="13574" width="12.85546875" style="59" customWidth="1"/>
    <col min="13575" max="13575" width="11.140625" style="59" customWidth="1"/>
    <col min="13576" max="13576" width="10.5703125" style="59" customWidth="1"/>
    <col min="13577" max="13824" width="9.140625" style="59"/>
    <col min="13825" max="13825" width="45.85546875" style="59" bestFit="1" customWidth="1"/>
    <col min="13826" max="13826" width="9.140625" style="59"/>
    <col min="13827" max="13827" width="11.28515625" style="59" customWidth="1"/>
    <col min="13828" max="13828" width="10.42578125" style="59" bestFit="1" customWidth="1"/>
    <col min="13829" max="13829" width="10" style="59" bestFit="1" customWidth="1"/>
    <col min="13830" max="13830" width="12.85546875" style="59" customWidth="1"/>
    <col min="13831" max="13831" width="11.140625" style="59" customWidth="1"/>
    <col min="13832" max="13832" width="10.5703125" style="59" customWidth="1"/>
    <col min="13833" max="14080" width="9.140625" style="59"/>
    <col min="14081" max="14081" width="45.85546875" style="59" bestFit="1" customWidth="1"/>
    <col min="14082" max="14082" width="9.140625" style="59"/>
    <col min="14083" max="14083" width="11.28515625" style="59" customWidth="1"/>
    <col min="14084" max="14084" width="10.42578125" style="59" bestFit="1" customWidth="1"/>
    <col min="14085" max="14085" width="10" style="59" bestFit="1" customWidth="1"/>
    <col min="14086" max="14086" width="12.85546875" style="59" customWidth="1"/>
    <col min="14087" max="14087" width="11.140625" style="59" customWidth="1"/>
    <col min="14088" max="14088" width="10.5703125" style="59" customWidth="1"/>
    <col min="14089" max="14336" width="9.140625" style="59"/>
    <col min="14337" max="14337" width="45.85546875" style="59" bestFit="1" customWidth="1"/>
    <col min="14338" max="14338" width="9.140625" style="59"/>
    <col min="14339" max="14339" width="11.28515625" style="59" customWidth="1"/>
    <col min="14340" max="14340" width="10.42578125" style="59" bestFit="1" customWidth="1"/>
    <col min="14341" max="14341" width="10" style="59" bestFit="1" customWidth="1"/>
    <col min="14342" max="14342" width="12.85546875" style="59" customWidth="1"/>
    <col min="14343" max="14343" width="11.140625" style="59" customWidth="1"/>
    <col min="14344" max="14344" width="10.5703125" style="59" customWidth="1"/>
    <col min="14345" max="14592" width="9.140625" style="59"/>
    <col min="14593" max="14593" width="45.85546875" style="59" bestFit="1" customWidth="1"/>
    <col min="14594" max="14594" width="9.140625" style="59"/>
    <col min="14595" max="14595" width="11.28515625" style="59" customWidth="1"/>
    <col min="14596" max="14596" width="10.42578125" style="59" bestFit="1" customWidth="1"/>
    <col min="14597" max="14597" width="10" style="59" bestFit="1" customWidth="1"/>
    <col min="14598" max="14598" width="12.85546875" style="59" customWidth="1"/>
    <col min="14599" max="14599" width="11.140625" style="59" customWidth="1"/>
    <col min="14600" max="14600" width="10.5703125" style="59" customWidth="1"/>
    <col min="14601" max="14848" width="9.140625" style="59"/>
    <col min="14849" max="14849" width="45.85546875" style="59" bestFit="1" customWidth="1"/>
    <col min="14850" max="14850" width="9.140625" style="59"/>
    <col min="14851" max="14851" width="11.28515625" style="59" customWidth="1"/>
    <col min="14852" max="14852" width="10.42578125" style="59" bestFit="1" customWidth="1"/>
    <col min="14853" max="14853" width="10" style="59" bestFit="1" customWidth="1"/>
    <col min="14854" max="14854" width="12.85546875" style="59" customWidth="1"/>
    <col min="14855" max="14855" width="11.140625" style="59" customWidth="1"/>
    <col min="14856" max="14856" width="10.5703125" style="59" customWidth="1"/>
    <col min="14857" max="15104" width="9.140625" style="59"/>
    <col min="15105" max="15105" width="45.85546875" style="59" bestFit="1" customWidth="1"/>
    <col min="15106" max="15106" width="9.140625" style="59"/>
    <col min="15107" max="15107" width="11.28515625" style="59" customWidth="1"/>
    <col min="15108" max="15108" width="10.42578125" style="59" bestFit="1" customWidth="1"/>
    <col min="15109" max="15109" width="10" style="59" bestFit="1" customWidth="1"/>
    <col min="15110" max="15110" width="12.85546875" style="59" customWidth="1"/>
    <col min="15111" max="15111" width="11.140625" style="59" customWidth="1"/>
    <col min="15112" max="15112" width="10.5703125" style="59" customWidth="1"/>
    <col min="15113" max="15360" width="9.140625" style="59"/>
    <col min="15361" max="15361" width="45.85546875" style="59" bestFit="1" customWidth="1"/>
    <col min="15362" max="15362" width="9.140625" style="59"/>
    <col min="15363" max="15363" width="11.28515625" style="59" customWidth="1"/>
    <col min="15364" max="15364" width="10.42578125" style="59" bestFit="1" customWidth="1"/>
    <col min="15365" max="15365" width="10" style="59" bestFit="1" customWidth="1"/>
    <col min="15366" max="15366" width="12.85546875" style="59" customWidth="1"/>
    <col min="15367" max="15367" width="11.140625" style="59" customWidth="1"/>
    <col min="15368" max="15368" width="10.5703125" style="59" customWidth="1"/>
    <col min="15369" max="15616" width="9.140625" style="59"/>
    <col min="15617" max="15617" width="45.85546875" style="59" bestFit="1" customWidth="1"/>
    <col min="15618" max="15618" width="9.140625" style="59"/>
    <col min="15619" max="15619" width="11.28515625" style="59" customWidth="1"/>
    <col min="15620" max="15620" width="10.42578125" style="59" bestFit="1" customWidth="1"/>
    <col min="15621" max="15621" width="10" style="59" bestFit="1" customWidth="1"/>
    <col min="15622" max="15622" width="12.85546875" style="59" customWidth="1"/>
    <col min="15623" max="15623" width="11.140625" style="59" customWidth="1"/>
    <col min="15624" max="15624" width="10.5703125" style="59" customWidth="1"/>
    <col min="15625" max="15872" width="9.140625" style="59"/>
    <col min="15873" max="15873" width="45.85546875" style="59" bestFit="1" customWidth="1"/>
    <col min="15874" max="15874" width="9.140625" style="59"/>
    <col min="15875" max="15875" width="11.28515625" style="59" customWidth="1"/>
    <col min="15876" max="15876" width="10.42578125" style="59" bestFit="1" customWidth="1"/>
    <col min="15877" max="15877" width="10" style="59" bestFit="1" customWidth="1"/>
    <col min="15878" max="15878" width="12.85546875" style="59" customWidth="1"/>
    <col min="15879" max="15879" width="11.140625" style="59" customWidth="1"/>
    <col min="15880" max="15880" width="10.5703125" style="59" customWidth="1"/>
    <col min="15881" max="16128" width="9.140625" style="59"/>
    <col min="16129" max="16129" width="45.85546875" style="59" bestFit="1" customWidth="1"/>
    <col min="16130" max="16130" width="9.140625" style="59"/>
    <col min="16131" max="16131" width="11.28515625" style="59" customWidth="1"/>
    <col min="16132" max="16132" width="10.42578125" style="59" bestFit="1" customWidth="1"/>
    <col min="16133" max="16133" width="10" style="59" bestFit="1" customWidth="1"/>
    <col min="16134" max="16134" width="12.85546875" style="59" customWidth="1"/>
    <col min="16135" max="16135" width="11.140625" style="59" customWidth="1"/>
    <col min="16136" max="16136" width="10.5703125" style="59" customWidth="1"/>
    <col min="16137" max="16384" width="9.140625" style="59"/>
  </cols>
  <sheetData>
    <row r="1" spans="1:8" s="4" customFormat="1" ht="20.25" x14ac:dyDescent="0.25">
      <c r="A1" s="650" t="s">
        <v>509</v>
      </c>
      <c r="B1" s="651"/>
      <c r="C1" s="651"/>
      <c r="D1" s="651"/>
      <c r="E1" s="651"/>
      <c r="F1" s="651"/>
      <c r="G1" s="651"/>
      <c r="H1" s="652"/>
    </row>
    <row r="2" spans="1:8" s="4" customFormat="1" ht="15.75" thickBot="1" x14ac:dyDescent="0.3">
      <c r="A2" s="653" t="s">
        <v>194</v>
      </c>
      <c r="B2" s="654"/>
      <c r="C2" s="654"/>
      <c r="D2" s="654"/>
      <c r="E2" s="654"/>
      <c r="F2" s="654"/>
      <c r="G2" s="654"/>
      <c r="H2" s="655"/>
    </row>
    <row r="3" spans="1:8" s="4" customFormat="1" ht="15" x14ac:dyDescent="0.25">
      <c r="A3" s="5" t="s">
        <v>434</v>
      </c>
      <c r="B3" s="5"/>
      <c r="C3" s="5" t="s">
        <v>174</v>
      </c>
      <c r="D3" s="5" t="s">
        <v>175</v>
      </c>
      <c r="E3" s="5"/>
      <c r="F3" s="5"/>
      <c r="G3" s="8"/>
      <c r="H3" s="8"/>
    </row>
    <row r="4" spans="1:8" s="4" customFormat="1" ht="26.25" x14ac:dyDescent="0.25">
      <c r="A4" s="46" t="s">
        <v>670</v>
      </c>
      <c r="B4" s="5"/>
      <c r="C4" s="9" t="s">
        <v>426</v>
      </c>
      <c r="D4" s="10">
        <v>44981</v>
      </c>
      <c r="E4" s="5"/>
      <c r="F4" s="5"/>
      <c r="G4" s="8"/>
      <c r="H4" s="8"/>
    </row>
    <row r="5" spans="1:8" s="4" customFormat="1" ht="15" x14ac:dyDescent="0.25">
      <c r="A5" s="6" t="s">
        <v>436</v>
      </c>
      <c r="B5" s="8"/>
      <c r="C5" s="6"/>
      <c r="D5" s="11"/>
      <c r="E5" s="5"/>
      <c r="F5" s="5"/>
      <c r="G5" s="8"/>
      <c r="H5" s="8"/>
    </row>
    <row r="6" spans="1:8" ht="25.5" x14ac:dyDescent="0.2">
      <c r="A6" s="57" t="s">
        <v>176</v>
      </c>
      <c r="B6" s="57" t="s">
        <v>177</v>
      </c>
      <c r="C6" s="57" t="s">
        <v>70</v>
      </c>
      <c r="D6" s="57" t="s">
        <v>178</v>
      </c>
      <c r="E6" s="57" t="s">
        <v>179</v>
      </c>
      <c r="F6" s="57" t="s">
        <v>180</v>
      </c>
      <c r="G6" s="58" t="s">
        <v>181</v>
      </c>
      <c r="H6" s="58" t="s">
        <v>182</v>
      </c>
    </row>
    <row r="7" spans="1:8" x14ac:dyDescent="0.2">
      <c r="A7" s="60" t="s">
        <v>183</v>
      </c>
      <c r="B7" s="57"/>
      <c r="C7" s="57"/>
      <c r="D7" s="57"/>
      <c r="E7" s="57"/>
      <c r="F7" s="57"/>
      <c r="G7" s="58"/>
      <c r="H7" s="58"/>
    </row>
    <row r="8" spans="1:8" s="127" customFormat="1" x14ac:dyDescent="0.25">
      <c r="A8" s="126" t="s">
        <v>632</v>
      </c>
      <c r="B8" s="61" t="s">
        <v>426</v>
      </c>
      <c r="C8" s="130">
        <v>1</v>
      </c>
      <c r="D8" s="129">
        <f>'Resumo de Cotações'!L17</f>
        <v>111.2</v>
      </c>
      <c r="E8" s="61"/>
      <c r="F8" s="62">
        <f>D8*C8</f>
        <v>111.2</v>
      </c>
      <c r="G8" s="63" t="s">
        <v>653</v>
      </c>
      <c r="H8" s="63" t="s">
        <v>701</v>
      </c>
    </row>
    <row r="9" spans="1:8" x14ac:dyDescent="0.2">
      <c r="A9" s="64"/>
      <c r="B9" s="61"/>
      <c r="C9" s="65"/>
      <c r="D9" s="66"/>
      <c r="E9" s="57"/>
      <c r="F9" s="62"/>
      <c r="G9" s="63"/>
      <c r="H9" s="58"/>
    </row>
    <row r="10" spans="1:8" x14ac:dyDescent="0.2">
      <c r="A10" s="67" t="s">
        <v>455</v>
      </c>
      <c r="B10" s="68"/>
      <c r="C10" s="125"/>
      <c r="D10" s="69"/>
      <c r="E10" s="70"/>
      <c r="F10" s="71"/>
      <c r="G10" s="124"/>
      <c r="H10" s="72"/>
    </row>
    <row r="11" spans="1:8" s="14" customFormat="1" x14ac:dyDescent="0.2">
      <c r="A11" s="68" t="s">
        <v>461</v>
      </c>
      <c r="B11" s="125" t="s">
        <v>457</v>
      </c>
      <c r="C11" s="73">
        <v>0.6</v>
      </c>
      <c r="D11" s="69">
        <v>18.010000000000002</v>
      </c>
      <c r="E11" s="70"/>
      <c r="F11" s="62">
        <f>D11*C11</f>
        <v>10.806000000000001</v>
      </c>
      <c r="G11" s="124" t="s">
        <v>462</v>
      </c>
      <c r="H11" s="131" t="s">
        <v>637</v>
      </c>
    </row>
    <row r="12" spans="1:8" x14ac:dyDescent="0.2">
      <c r="A12" s="68" t="s">
        <v>654</v>
      </c>
      <c r="B12" s="125" t="s">
        <v>457</v>
      </c>
      <c r="C12" s="73">
        <v>0.6</v>
      </c>
      <c r="D12" s="69">
        <v>21.35</v>
      </c>
      <c r="E12" s="70"/>
      <c r="F12" s="62">
        <f>D12*C12</f>
        <v>12.81</v>
      </c>
      <c r="G12" s="124" t="s">
        <v>462</v>
      </c>
      <c r="H12" s="131" t="s">
        <v>655</v>
      </c>
    </row>
    <row r="13" spans="1:8" x14ac:dyDescent="0.2">
      <c r="A13" s="74"/>
      <c r="B13" s="125"/>
      <c r="C13" s="75"/>
      <c r="D13" s="69"/>
      <c r="E13" s="70"/>
      <c r="F13" s="71"/>
      <c r="G13" s="124"/>
      <c r="H13" s="124"/>
    </row>
    <row r="14" spans="1:8" x14ac:dyDescent="0.2">
      <c r="A14" s="67" t="s">
        <v>184</v>
      </c>
      <c r="B14" s="68"/>
      <c r="C14" s="68"/>
      <c r="D14" s="68"/>
      <c r="E14" s="68"/>
      <c r="F14" s="76">
        <f>SUM(F8:F13)</f>
        <v>134.816</v>
      </c>
      <c r="G14" s="124"/>
      <c r="H14" s="72"/>
    </row>
    <row r="15" spans="1:8" x14ac:dyDescent="0.2">
      <c r="A15" s="68" t="s">
        <v>185</v>
      </c>
      <c r="B15" s="68"/>
      <c r="C15" s="68"/>
      <c r="D15" s="77">
        <v>0.90920000000000001</v>
      </c>
      <c r="E15" s="68"/>
      <c r="F15" s="78"/>
      <c r="G15" s="124"/>
      <c r="H15" s="72"/>
    </row>
    <row r="16" spans="1:8" x14ac:dyDescent="0.2">
      <c r="A16" s="68"/>
      <c r="B16" s="68"/>
      <c r="C16" s="68"/>
      <c r="D16" s="68"/>
      <c r="E16" s="68"/>
      <c r="F16" s="71"/>
      <c r="G16" s="124"/>
      <c r="H16" s="72"/>
    </row>
    <row r="17" spans="1:8" x14ac:dyDescent="0.2">
      <c r="A17" s="72" t="s">
        <v>186</v>
      </c>
      <c r="B17" s="68"/>
      <c r="C17" s="68"/>
      <c r="D17" s="68"/>
      <c r="E17" s="68"/>
      <c r="F17" s="71"/>
      <c r="G17" s="72"/>
      <c r="H17" s="72"/>
    </row>
    <row r="18" spans="1:8" ht="25.5" x14ac:dyDescent="0.2">
      <c r="A18" s="72" t="s">
        <v>187</v>
      </c>
      <c r="B18" s="68"/>
      <c r="C18" s="68"/>
      <c r="D18" s="77">
        <v>0</v>
      </c>
      <c r="E18" s="68"/>
      <c r="F18" s="78">
        <f>F14*D18</f>
        <v>0</v>
      </c>
      <c r="G18" s="72"/>
      <c r="H18" s="72"/>
    </row>
    <row r="19" spans="1:8" x14ac:dyDescent="0.2">
      <c r="A19" s="72"/>
      <c r="B19" s="68"/>
      <c r="C19" s="68"/>
      <c r="D19" s="77"/>
      <c r="E19" s="68"/>
      <c r="F19" s="78"/>
      <c r="G19" s="72"/>
      <c r="H19" s="72"/>
    </row>
    <row r="20" spans="1:8" x14ac:dyDescent="0.2">
      <c r="A20" s="79" t="s">
        <v>188</v>
      </c>
      <c r="B20" s="68"/>
      <c r="C20" s="68"/>
      <c r="D20" s="68"/>
      <c r="E20" s="68"/>
      <c r="F20" s="76">
        <f>F18+F14</f>
        <v>134.816</v>
      </c>
      <c r="G20" s="72"/>
      <c r="H20" s="72"/>
    </row>
    <row r="22" spans="1:8" s="119" customFormat="1" ht="12.75" customHeight="1" x14ac:dyDescent="0.2"/>
    <row r="23" spans="1:8" s="119" customFormat="1" ht="12.75" customHeight="1" x14ac:dyDescent="0.2"/>
    <row r="24" spans="1:8" s="119" customFormat="1" x14ac:dyDescent="0.2"/>
    <row r="25" spans="1:8" s="119" customFormat="1" ht="12.75" customHeight="1" x14ac:dyDescent="0.2"/>
    <row r="26" spans="1:8" s="119" customFormat="1" ht="12.75" customHeight="1" x14ac:dyDescent="0.2"/>
    <row r="27" spans="1:8" s="119" customFormat="1" ht="12.75" customHeight="1" x14ac:dyDescent="0.2"/>
    <row r="30" spans="1:8" ht="13.5" thickBot="1" x14ac:dyDescent="0.25">
      <c r="C30" s="81"/>
      <c r="D30" s="82"/>
      <c r="E30" s="81"/>
      <c r="F30" s="393"/>
    </row>
    <row r="31" spans="1:8" x14ac:dyDescent="0.2">
      <c r="C31" s="474" t="s">
        <v>1270</v>
      </c>
      <c r="D31" s="474"/>
      <c r="E31" s="474"/>
      <c r="F31" s="474"/>
    </row>
    <row r="32" spans="1:8" x14ac:dyDescent="0.2">
      <c r="C32" s="465" t="s">
        <v>1271</v>
      </c>
      <c r="D32" s="465"/>
      <c r="E32" s="465"/>
      <c r="F32" s="465"/>
    </row>
  </sheetData>
  <mergeCells count="4">
    <mergeCell ref="A1:H1"/>
    <mergeCell ref="A2:H2"/>
    <mergeCell ref="C31:F31"/>
    <mergeCell ref="C32:F32"/>
  </mergeCells>
  <pageMargins left="0.511811024" right="0.511811024" top="0.78740157499999996" bottom="0.78740157499999996" header="0.31496062000000002" footer="0.31496062000000002"/>
  <pageSetup paperSize="9" scale="76"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32"/>
  <sheetViews>
    <sheetView view="pageBreakPreview" zoomScale="60" zoomScaleNormal="100" workbookViewId="0">
      <selection activeCell="C30" sqref="C30:F32"/>
    </sheetView>
  </sheetViews>
  <sheetFormatPr defaultRowHeight="12.75" x14ac:dyDescent="0.2"/>
  <cols>
    <col min="1" max="1" width="45.85546875" style="59" bestFit="1" customWidth="1"/>
    <col min="2" max="2" width="9.140625" style="59"/>
    <col min="3" max="3" width="11.28515625" style="59" customWidth="1"/>
    <col min="4" max="4" width="11" style="59" bestFit="1" customWidth="1"/>
    <col min="5" max="5" width="10" style="59" bestFit="1" customWidth="1"/>
    <col min="6" max="6" width="12.85546875" style="80" customWidth="1"/>
    <col min="7" max="7" width="11.140625" style="59" customWidth="1"/>
    <col min="8" max="8" width="10.5703125" style="59" customWidth="1"/>
    <col min="9" max="256" width="9.140625" style="59"/>
    <col min="257" max="257" width="45.85546875" style="59" bestFit="1" customWidth="1"/>
    <col min="258" max="258" width="9.140625" style="59"/>
    <col min="259" max="259" width="11.28515625" style="59" customWidth="1"/>
    <col min="260" max="260" width="10.42578125" style="59" bestFit="1" customWidth="1"/>
    <col min="261" max="261" width="10" style="59" bestFit="1" customWidth="1"/>
    <col min="262" max="262" width="12.85546875" style="59" customWidth="1"/>
    <col min="263" max="263" width="11.140625" style="59" customWidth="1"/>
    <col min="264" max="264" width="10.5703125" style="59" customWidth="1"/>
    <col min="265" max="512" width="9.140625" style="59"/>
    <col min="513" max="513" width="45.85546875" style="59" bestFit="1" customWidth="1"/>
    <col min="514" max="514" width="9.140625" style="59"/>
    <col min="515" max="515" width="11.28515625" style="59" customWidth="1"/>
    <col min="516" max="516" width="10.42578125" style="59" bestFit="1" customWidth="1"/>
    <col min="517" max="517" width="10" style="59" bestFit="1" customWidth="1"/>
    <col min="518" max="518" width="12.85546875" style="59" customWidth="1"/>
    <col min="519" max="519" width="11.140625" style="59" customWidth="1"/>
    <col min="520" max="520" width="10.5703125" style="59" customWidth="1"/>
    <col min="521" max="768" width="9.140625" style="59"/>
    <col min="769" max="769" width="45.85546875" style="59" bestFit="1" customWidth="1"/>
    <col min="770" max="770" width="9.140625" style="59"/>
    <col min="771" max="771" width="11.28515625" style="59" customWidth="1"/>
    <col min="772" max="772" width="10.42578125" style="59" bestFit="1" customWidth="1"/>
    <col min="773" max="773" width="10" style="59" bestFit="1" customWidth="1"/>
    <col min="774" max="774" width="12.85546875" style="59" customWidth="1"/>
    <col min="775" max="775" width="11.140625" style="59" customWidth="1"/>
    <col min="776" max="776" width="10.5703125" style="59" customWidth="1"/>
    <col min="777" max="1024" width="9.140625" style="59"/>
    <col min="1025" max="1025" width="45.85546875" style="59" bestFit="1" customWidth="1"/>
    <col min="1026" max="1026" width="9.140625" style="59"/>
    <col min="1027" max="1027" width="11.28515625" style="59" customWidth="1"/>
    <col min="1028" max="1028" width="10.42578125" style="59" bestFit="1" customWidth="1"/>
    <col min="1029" max="1029" width="10" style="59" bestFit="1" customWidth="1"/>
    <col min="1030" max="1030" width="12.85546875" style="59" customWidth="1"/>
    <col min="1031" max="1031" width="11.140625" style="59" customWidth="1"/>
    <col min="1032" max="1032" width="10.5703125" style="59" customWidth="1"/>
    <col min="1033" max="1280" width="9.140625" style="59"/>
    <col min="1281" max="1281" width="45.85546875" style="59" bestFit="1" customWidth="1"/>
    <col min="1282" max="1282" width="9.140625" style="59"/>
    <col min="1283" max="1283" width="11.28515625" style="59" customWidth="1"/>
    <col min="1284" max="1284" width="10.42578125" style="59" bestFit="1" customWidth="1"/>
    <col min="1285" max="1285" width="10" style="59" bestFit="1" customWidth="1"/>
    <col min="1286" max="1286" width="12.85546875" style="59" customWidth="1"/>
    <col min="1287" max="1287" width="11.140625" style="59" customWidth="1"/>
    <col min="1288" max="1288" width="10.5703125" style="59" customWidth="1"/>
    <col min="1289" max="1536" width="9.140625" style="59"/>
    <col min="1537" max="1537" width="45.85546875" style="59" bestFit="1" customWidth="1"/>
    <col min="1538" max="1538" width="9.140625" style="59"/>
    <col min="1539" max="1539" width="11.28515625" style="59" customWidth="1"/>
    <col min="1540" max="1540" width="10.42578125" style="59" bestFit="1" customWidth="1"/>
    <col min="1541" max="1541" width="10" style="59" bestFit="1" customWidth="1"/>
    <col min="1542" max="1542" width="12.85546875" style="59" customWidth="1"/>
    <col min="1543" max="1543" width="11.140625" style="59" customWidth="1"/>
    <col min="1544" max="1544" width="10.5703125" style="59" customWidth="1"/>
    <col min="1545" max="1792" width="9.140625" style="59"/>
    <col min="1793" max="1793" width="45.85546875" style="59" bestFit="1" customWidth="1"/>
    <col min="1794" max="1794" width="9.140625" style="59"/>
    <col min="1795" max="1795" width="11.28515625" style="59" customWidth="1"/>
    <col min="1796" max="1796" width="10.42578125" style="59" bestFit="1" customWidth="1"/>
    <col min="1797" max="1797" width="10" style="59" bestFit="1" customWidth="1"/>
    <col min="1798" max="1798" width="12.85546875" style="59" customWidth="1"/>
    <col min="1799" max="1799" width="11.140625" style="59" customWidth="1"/>
    <col min="1800" max="1800" width="10.5703125" style="59" customWidth="1"/>
    <col min="1801" max="2048" width="9.140625" style="59"/>
    <col min="2049" max="2049" width="45.85546875" style="59" bestFit="1" customWidth="1"/>
    <col min="2050" max="2050" width="9.140625" style="59"/>
    <col min="2051" max="2051" width="11.28515625" style="59" customWidth="1"/>
    <col min="2052" max="2052" width="10.42578125" style="59" bestFit="1" customWidth="1"/>
    <col min="2053" max="2053" width="10" style="59" bestFit="1" customWidth="1"/>
    <col min="2054" max="2054" width="12.85546875" style="59" customWidth="1"/>
    <col min="2055" max="2055" width="11.140625" style="59" customWidth="1"/>
    <col min="2056" max="2056" width="10.5703125" style="59" customWidth="1"/>
    <col min="2057" max="2304" width="9.140625" style="59"/>
    <col min="2305" max="2305" width="45.85546875" style="59" bestFit="1" customWidth="1"/>
    <col min="2306" max="2306" width="9.140625" style="59"/>
    <col min="2307" max="2307" width="11.28515625" style="59" customWidth="1"/>
    <col min="2308" max="2308" width="10.42578125" style="59" bestFit="1" customWidth="1"/>
    <col min="2309" max="2309" width="10" style="59" bestFit="1" customWidth="1"/>
    <col min="2310" max="2310" width="12.85546875" style="59" customWidth="1"/>
    <col min="2311" max="2311" width="11.140625" style="59" customWidth="1"/>
    <col min="2312" max="2312" width="10.5703125" style="59" customWidth="1"/>
    <col min="2313" max="2560" width="9.140625" style="59"/>
    <col min="2561" max="2561" width="45.85546875" style="59" bestFit="1" customWidth="1"/>
    <col min="2562" max="2562" width="9.140625" style="59"/>
    <col min="2563" max="2563" width="11.28515625" style="59" customWidth="1"/>
    <col min="2564" max="2564" width="10.42578125" style="59" bestFit="1" customWidth="1"/>
    <col min="2565" max="2565" width="10" style="59" bestFit="1" customWidth="1"/>
    <col min="2566" max="2566" width="12.85546875" style="59" customWidth="1"/>
    <col min="2567" max="2567" width="11.140625" style="59" customWidth="1"/>
    <col min="2568" max="2568" width="10.5703125" style="59" customWidth="1"/>
    <col min="2569" max="2816" width="9.140625" style="59"/>
    <col min="2817" max="2817" width="45.85546875" style="59" bestFit="1" customWidth="1"/>
    <col min="2818" max="2818" width="9.140625" style="59"/>
    <col min="2819" max="2819" width="11.28515625" style="59" customWidth="1"/>
    <col min="2820" max="2820" width="10.42578125" style="59" bestFit="1" customWidth="1"/>
    <col min="2821" max="2821" width="10" style="59" bestFit="1" customWidth="1"/>
    <col min="2822" max="2822" width="12.85546875" style="59" customWidth="1"/>
    <col min="2823" max="2823" width="11.140625" style="59" customWidth="1"/>
    <col min="2824" max="2824" width="10.5703125" style="59" customWidth="1"/>
    <col min="2825" max="3072" width="9.140625" style="59"/>
    <col min="3073" max="3073" width="45.85546875" style="59" bestFit="1" customWidth="1"/>
    <col min="3074" max="3074" width="9.140625" style="59"/>
    <col min="3075" max="3075" width="11.28515625" style="59" customWidth="1"/>
    <col min="3076" max="3076" width="10.42578125" style="59" bestFit="1" customWidth="1"/>
    <col min="3077" max="3077" width="10" style="59" bestFit="1" customWidth="1"/>
    <col min="3078" max="3078" width="12.85546875" style="59" customWidth="1"/>
    <col min="3079" max="3079" width="11.140625" style="59" customWidth="1"/>
    <col min="3080" max="3080" width="10.5703125" style="59" customWidth="1"/>
    <col min="3081" max="3328" width="9.140625" style="59"/>
    <col min="3329" max="3329" width="45.85546875" style="59" bestFit="1" customWidth="1"/>
    <col min="3330" max="3330" width="9.140625" style="59"/>
    <col min="3331" max="3331" width="11.28515625" style="59" customWidth="1"/>
    <col min="3332" max="3332" width="10.42578125" style="59" bestFit="1" customWidth="1"/>
    <col min="3333" max="3333" width="10" style="59" bestFit="1" customWidth="1"/>
    <col min="3334" max="3334" width="12.85546875" style="59" customWidth="1"/>
    <col min="3335" max="3335" width="11.140625" style="59" customWidth="1"/>
    <col min="3336" max="3336" width="10.5703125" style="59" customWidth="1"/>
    <col min="3337" max="3584" width="9.140625" style="59"/>
    <col min="3585" max="3585" width="45.85546875" style="59" bestFit="1" customWidth="1"/>
    <col min="3586" max="3586" width="9.140625" style="59"/>
    <col min="3587" max="3587" width="11.28515625" style="59" customWidth="1"/>
    <col min="3588" max="3588" width="10.42578125" style="59" bestFit="1" customWidth="1"/>
    <col min="3589" max="3589" width="10" style="59" bestFit="1" customWidth="1"/>
    <col min="3590" max="3590" width="12.85546875" style="59" customWidth="1"/>
    <col min="3591" max="3591" width="11.140625" style="59" customWidth="1"/>
    <col min="3592" max="3592" width="10.5703125" style="59" customWidth="1"/>
    <col min="3593" max="3840" width="9.140625" style="59"/>
    <col min="3841" max="3841" width="45.85546875" style="59" bestFit="1" customWidth="1"/>
    <col min="3842" max="3842" width="9.140625" style="59"/>
    <col min="3843" max="3843" width="11.28515625" style="59" customWidth="1"/>
    <col min="3844" max="3844" width="10.42578125" style="59" bestFit="1" customWidth="1"/>
    <col min="3845" max="3845" width="10" style="59" bestFit="1" customWidth="1"/>
    <col min="3846" max="3846" width="12.85546875" style="59" customWidth="1"/>
    <col min="3847" max="3847" width="11.140625" style="59" customWidth="1"/>
    <col min="3848" max="3848" width="10.5703125" style="59" customWidth="1"/>
    <col min="3849" max="4096" width="9.140625" style="59"/>
    <col min="4097" max="4097" width="45.85546875" style="59" bestFit="1" customWidth="1"/>
    <col min="4098" max="4098" width="9.140625" style="59"/>
    <col min="4099" max="4099" width="11.28515625" style="59" customWidth="1"/>
    <col min="4100" max="4100" width="10.42578125" style="59" bestFit="1" customWidth="1"/>
    <col min="4101" max="4101" width="10" style="59" bestFit="1" customWidth="1"/>
    <col min="4102" max="4102" width="12.85546875" style="59" customWidth="1"/>
    <col min="4103" max="4103" width="11.140625" style="59" customWidth="1"/>
    <col min="4104" max="4104" width="10.5703125" style="59" customWidth="1"/>
    <col min="4105" max="4352" width="9.140625" style="59"/>
    <col min="4353" max="4353" width="45.85546875" style="59" bestFit="1" customWidth="1"/>
    <col min="4354" max="4354" width="9.140625" style="59"/>
    <col min="4355" max="4355" width="11.28515625" style="59" customWidth="1"/>
    <col min="4356" max="4356" width="10.42578125" style="59" bestFit="1" customWidth="1"/>
    <col min="4357" max="4357" width="10" style="59" bestFit="1" customWidth="1"/>
    <col min="4358" max="4358" width="12.85546875" style="59" customWidth="1"/>
    <col min="4359" max="4359" width="11.140625" style="59" customWidth="1"/>
    <col min="4360" max="4360" width="10.5703125" style="59" customWidth="1"/>
    <col min="4361" max="4608" width="9.140625" style="59"/>
    <col min="4609" max="4609" width="45.85546875" style="59" bestFit="1" customWidth="1"/>
    <col min="4610" max="4610" width="9.140625" style="59"/>
    <col min="4611" max="4611" width="11.28515625" style="59" customWidth="1"/>
    <col min="4612" max="4612" width="10.42578125" style="59" bestFit="1" customWidth="1"/>
    <col min="4613" max="4613" width="10" style="59" bestFit="1" customWidth="1"/>
    <col min="4614" max="4614" width="12.85546875" style="59" customWidth="1"/>
    <col min="4615" max="4615" width="11.140625" style="59" customWidth="1"/>
    <col min="4616" max="4616" width="10.5703125" style="59" customWidth="1"/>
    <col min="4617" max="4864" width="9.140625" style="59"/>
    <col min="4865" max="4865" width="45.85546875" style="59" bestFit="1" customWidth="1"/>
    <col min="4866" max="4866" width="9.140625" style="59"/>
    <col min="4867" max="4867" width="11.28515625" style="59" customWidth="1"/>
    <col min="4868" max="4868" width="10.42578125" style="59" bestFit="1" customWidth="1"/>
    <col min="4869" max="4869" width="10" style="59" bestFit="1" customWidth="1"/>
    <col min="4870" max="4870" width="12.85546875" style="59" customWidth="1"/>
    <col min="4871" max="4871" width="11.140625" style="59" customWidth="1"/>
    <col min="4872" max="4872" width="10.5703125" style="59" customWidth="1"/>
    <col min="4873" max="5120" width="9.140625" style="59"/>
    <col min="5121" max="5121" width="45.85546875" style="59" bestFit="1" customWidth="1"/>
    <col min="5122" max="5122" width="9.140625" style="59"/>
    <col min="5123" max="5123" width="11.28515625" style="59" customWidth="1"/>
    <col min="5124" max="5124" width="10.42578125" style="59" bestFit="1" customWidth="1"/>
    <col min="5125" max="5125" width="10" style="59" bestFit="1" customWidth="1"/>
    <col min="5126" max="5126" width="12.85546875" style="59" customWidth="1"/>
    <col min="5127" max="5127" width="11.140625" style="59" customWidth="1"/>
    <col min="5128" max="5128" width="10.5703125" style="59" customWidth="1"/>
    <col min="5129" max="5376" width="9.140625" style="59"/>
    <col min="5377" max="5377" width="45.85546875" style="59" bestFit="1" customWidth="1"/>
    <col min="5378" max="5378" width="9.140625" style="59"/>
    <col min="5379" max="5379" width="11.28515625" style="59" customWidth="1"/>
    <col min="5380" max="5380" width="10.42578125" style="59" bestFit="1" customWidth="1"/>
    <col min="5381" max="5381" width="10" style="59" bestFit="1" customWidth="1"/>
    <col min="5382" max="5382" width="12.85546875" style="59" customWidth="1"/>
    <col min="5383" max="5383" width="11.140625" style="59" customWidth="1"/>
    <col min="5384" max="5384" width="10.5703125" style="59" customWidth="1"/>
    <col min="5385" max="5632" width="9.140625" style="59"/>
    <col min="5633" max="5633" width="45.85546875" style="59" bestFit="1" customWidth="1"/>
    <col min="5634" max="5634" width="9.140625" style="59"/>
    <col min="5635" max="5635" width="11.28515625" style="59" customWidth="1"/>
    <col min="5636" max="5636" width="10.42578125" style="59" bestFit="1" customWidth="1"/>
    <col min="5637" max="5637" width="10" style="59" bestFit="1" customWidth="1"/>
    <col min="5638" max="5638" width="12.85546875" style="59" customWidth="1"/>
    <col min="5639" max="5639" width="11.140625" style="59" customWidth="1"/>
    <col min="5640" max="5640" width="10.5703125" style="59" customWidth="1"/>
    <col min="5641" max="5888" width="9.140625" style="59"/>
    <col min="5889" max="5889" width="45.85546875" style="59" bestFit="1" customWidth="1"/>
    <col min="5890" max="5890" width="9.140625" style="59"/>
    <col min="5891" max="5891" width="11.28515625" style="59" customWidth="1"/>
    <col min="5892" max="5892" width="10.42578125" style="59" bestFit="1" customWidth="1"/>
    <col min="5893" max="5893" width="10" style="59" bestFit="1" customWidth="1"/>
    <col min="5894" max="5894" width="12.85546875" style="59" customWidth="1"/>
    <col min="5895" max="5895" width="11.140625" style="59" customWidth="1"/>
    <col min="5896" max="5896" width="10.5703125" style="59" customWidth="1"/>
    <col min="5897" max="6144" width="9.140625" style="59"/>
    <col min="6145" max="6145" width="45.85546875" style="59" bestFit="1" customWidth="1"/>
    <col min="6146" max="6146" width="9.140625" style="59"/>
    <col min="6147" max="6147" width="11.28515625" style="59" customWidth="1"/>
    <col min="6148" max="6148" width="10.42578125" style="59" bestFit="1" customWidth="1"/>
    <col min="6149" max="6149" width="10" style="59" bestFit="1" customWidth="1"/>
    <col min="6150" max="6150" width="12.85546875" style="59" customWidth="1"/>
    <col min="6151" max="6151" width="11.140625" style="59" customWidth="1"/>
    <col min="6152" max="6152" width="10.5703125" style="59" customWidth="1"/>
    <col min="6153" max="6400" width="9.140625" style="59"/>
    <col min="6401" max="6401" width="45.85546875" style="59" bestFit="1" customWidth="1"/>
    <col min="6402" max="6402" width="9.140625" style="59"/>
    <col min="6403" max="6403" width="11.28515625" style="59" customWidth="1"/>
    <col min="6404" max="6404" width="10.42578125" style="59" bestFit="1" customWidth="1"/>
    <col min="6405" max="6405" width="10" style="59" bestFit="1" customWidth="1"/>
    <col min="6406" max="6406" width="12.85546875" style="59" customWidth="1"/>
    <col min="6407" max="6407" width="11.140625" style="59" customWidth="1"/>
    <col min="6408" max="6408" width="10.5703125" style="59" customWidth="1"/>
    <col min="6409" max="6656" width="9.140625" style="59"/>
    <col min="6657" max="6657" width="45.85546875" style="59" bestFit="1" customWidth="1"/>
    <col min="6658" max="6658" width="9.140625" style="59"/>
    <col min="6659" max="6659" width="11.28515625" style="59" customWidth="1"/>
    <col min="6660" max="6660" width="10.42578125" style="59" bestFit="1" customWidth="1"/>
    <col min="6661" max="6661" width="10" style="59" bestFit="1" customWidth="1"/>
    <col min="6662" max="6662" width="12.85546875" style="59" customWidth="1"/>
    <col min="6663" max="6663" width="11.140625" style="59" customWidth="1"/>
    <col min="6664" max="6664" width="10.5703125" style="59" customWidth="1"/>
    <col min="6665" max="6912" width="9.140625" style="59"/>
    <col min="6913" max="6913" width="45.85546875" style="59" bestFit="1" customWidth="1"/>
    <col min="6914" max="6914" width="9.140625" style="59"/>
    <col min="6915" max="6915" width="11.28515625" style="59" customWidth="1"/>
    <col min="6916" max="6916" width="10.42578125" style="59" bestFit="1" customWidth="1"/>
    <col min="6917" max="6917" width="10" style="59" bestFit="1" customWidth="1"/>
    <col min="6918" max="6918" width="12.85546875" style="59" customWidth="1"/>
    <col min="6919" max="6919" width="11.140625" style="59" customWidth="1"/>
    <col min="6920" max="6920" width="10.5703125" style="59" customWidth="1"/>
    <col min="6921" max="7168" width="9.140625" style="59"/>
    <col min="7169" max="7169" width="45.85546875" style="59" bestFit="1" customWidth="1"/>
    <col min="7170" max="7170" width="9.140625" style="59"/>
    <col min="7171" max="7171" width="11.28515625" style="59" customWidth="1"/>
    <col min="7172" max="7172" width="10.42578125" style="59" bestFit="1" customWidth="1"/>
    <col min="7173" max="7173" width="10" style="59" bestFit="1" customWidth="1"/>
    <col min="7174" max="7174" width="12.85546875" style="59" customWidth="1"/>
    <col min="7175" max="7175" width="11.140625" style="59" customWidth="1"/>
    <col min="7176" max="7176" width="10.5703125" style="59" customWidth="1"/>
    <col min="7177" max="7424" width="9.140625" style="59"/>
    <col min="7425" max="7425" width="45.85546875" style="59" bestFit="1" customWidth="1"/>
    <col min="7426" max="7426" width="9.140625" style="59"/>
    <col min="7427" max="7427" width="11.28515625" style="59" customWidth="1"/>
    <col min="7428" max="7428" width="10.42578125" style="59" bestFit="1" customWidth="1"/>
    <col min="7429" max="7429" width="10" style="59" bestFit="1" customWidth="1"/>
    <col min="7430" max="7430" width="12.85546875" style="59" customWidth="1"/>
    <col min="7431" max="7431" width="11.140625" style="59" customWidth="1"/>
    <col min="7432" max="7432" width="10.5703125" style="59" customWidth="1"/>
    <col min="7433" max="7680" width="9.140625" style="59"/>
    <col min="7681" max="7681" width="45.85546875" style="59" bestFit="1" customWidth="1"/>
    <col min="7682" max="7682" width="9.140625" style="59"/>
    <col min="7683" max="7683" width="11.28515625" style="59" customWidth="1"/>
    <col min="7684" max="7684" width="10.42578125" style="59" bestFit="1" customWidth="1"/>
    <col min="7685" max="7685" width="10" style="59" bestFit="1" customWidth="1"/>
    <col min="7686" max="7686" width="12.85546875" style="59" customWidth="1"/>
    <col min="7687" max="7687" width="11.140625" style="59" customWidth="1"/>
    <col min="7688" max="7688" width="10.5703125" style="59" customWidth="1"/>
    <col min="7689" max="7936" width="9.140625" style="59"/>
    <col min="7937" max="7937" width="45.85546875" style="59" bestFit="1" customWidth="1"/>
    <col min="7938" max="7938" width="9.140625" style="59"/>
    <col min="7939" max="7939" width="11.28515625" style="59" customWidth="1"/>
    <col min="7940" max="7940" width="10.42578125" style="59" bestFit="1" customWidth="1"/>
    <col min="7941" max="7941" width="10" style="59" bestFit="1" customWidth="1"/>
    <col min="7942" max="7942" width="12.85546875" style="59" customWidth="1"/>
    <col min="7943" max="7943" width="11.140625" style="59" customWidth="1"/>
    <col min="7944" max="7944" width="10.5703125" style="59" customWidth="1"/>
    <col min="7945" max="8192" width="9.140625" style="59"/>
    <col min="8193" max="8193" width="45.85546875" style="59" bestFit="1" customWidth="1"/>
    <col min="8194" max="8194" width="9.140625" style="59"/>
    <col min="8195" max="8195" width="11.28515625" style="59" customWidth="1"/>
    <col min="8196" max="8196" width="10.42578125" style="59" bestFit="1" customWidth="1"/>
    <col min="8197" max="8197" width="10" style="59" bestFit="1" customWidth="1"/>
    <col min="8198" max="8198" width="12.85546875" style="59" customWidth="1"/>
    <col min="8199" max="8199" width="11.140625" style="59" customWidth="1"/>
    <col min="8200" max="8200" width="10.5703125" style="59" customWidth="1"/>
    <col min="8201" max="8448" width="9.140625" style="59"/>
    <col min="8449" max="8449" width="45.85546875" style="59" bestFit="1" customWidth="1"/>
    <col min="8450" max="8450" width="9.140625" style="59"/>
    <col min="8451" max="8451" width="11.28515625" style="59" customWidth="1"/>
    <col min="8452" max="8452" width="10.42578125" style="59" bestFit="1" customWidth="1"/>
    <col min="8453" max="8453" width="10" style="59" bestFit="1" customWidth="1"/>
    <col min="8454" max="8454" width="12.85546875" style="59" customWidth="1"/>
    <col min="8455" max="8455" width="11.140625" style="59" customWidth="1"/>
    <col min="8456" max="8456" width="10.5703125" style="59" customWidth="1"/>
    <col min="8457" max="8704" width="9.140625" style="59"/>
    <col min="8705" max="8705" width="45.85546875" style="59" bestFit="1" customWidth="1"/>
    <col min="8706" max="8706" width="9.140625" style="59"/>
    <col min="8707" max="8707" width="11.28515625" style="59" customWidth="1"/>
    <col min="8708" max="8708" width="10.42578125" style="59" bestFit="1" customWidth="1"/>
    <col min="8709" max="8709" width="10" style="59" bestFit="1" customWidth="1"/>
    <col min="8710" max="8710" width="12.85546875" style="59" customWidth="1"/>
    <col min="8711" max="8711" width="11.140625" style="59" customWidth="1"/>
    <col min="8712" max="8712" width="10.5703125" style="59" customWidth="1"/>
    <col min="8713" max="8960" width="9.140625" style="59"/>
    <col min="8961" max="8961" width="45.85546875" style="59" bestFit="1" customWidth="1"/>
    <col min="8962" max="8962" width="9.140625" style="59"/>
    <col min="8963" max="8963" width="11.28515625" style="59" customWidth="1"/>
    <col min="8964" max="8964" width="10.42578125" style="59" bestFit="1" customWidth="1"/>
    <col min="8965" max="8965" width="10" style="59" bestFit="1" customWidth="1"/>
    <col min="8966" max="8966" width="12.85546875" style="59" customWidth="1"/>
    <col min="8967" max="8967" width="11.140625" style="59" customWidth="1"/>
    <col min="8968" max="8968" width="10.5703125" style="59" customWidth="1"/>
    <col min="8969" max="9216" width="9.140625" style="59"/>
    <col min="9217" max="9217" width="45.85546875" style="59" bestFit="1" customWidth="1"/>
    <col min="9218" max="9218" width="9.140625" style="59"/>
    <col min="9219" max="9219" width="11.28515625" style="59" customWidth="1"/>
    <col min="9220" max="9220" width="10.42578125" style="59" bestFit="1" customWidth="1"/>
    <col min="9221" max="9221" width="10" style="59" bestFit="1" customWidth="1"/>
    <col min="9222" max="9222" width="12.85546875" style="59" customWidth="1"/>
    <col min="9223" max="9223" width="11.140625" style="59" customWidth="1"/>
    <col min="9224" max="9224" width="10.5703125" style="59" customWidth="1"/>
    <col min="9225" max="9472" width="9.140625" style="59"/>
    <col min="9473" max="9473" width="45.85546875" style="59" bestFit="1" customWidth="1"/>
    <col min="9474" max="9474" width="9.140625" style="59"/>
    <col min="9475" max="9475" width="11.28515625" style="59" customWidth="1"/>
    <col min="9476" max="9476" width="10.42578125" style="59" bestFit="1" customWidth="1"/>
    <col min="9477" max="9477" width="10" style="59" bestFit="1" customWidth="1"/>
    <col min="9478" max="9478" width="12.85546875" style="59" customWidth="1"/>
    <col min="9479" max="9479" width="11.140625" style="59" customWidth="1"/>
    <col min="9480" max="9480" width="10.5703125" style="59" customWidth="1"/>
    <col min="9481" max="9728" width="9.140625" style="59"/>
    <col min="9729" max="9729" width="45.85546875" style="59" bestFit="1" customWidth="1"/>
    <col min="9730" max="9730" width="9.140625" style="59"/>
    <col min="9731" max="9731" width="11.28515625" style="59" customWidth="1"/>
    <col min="9732" max="9732" width="10.42578125" style="59" bestFit="1" customWidth="1"/>
    <col min="9733" max="9733" width="10" style="59" bestFit="1" customWidth="1"/>
    <col min="9734" max="9734" width="12.85546875" style="59" customWidth="1"/>
    <col min="9735" max="9735" width="11.140625" style="59" customWidth="1"/>
    <col min="9736" max="9736" width="10.5703125" style="59" customWidth="1"/>
    <col min="9737" max="9984" width="9.140625" style="59"/>
    <col min="9985" max="9985" width="45.85546875" style="59" bestFit="1" customWidth="1"/>
    <col min="9986" max="9986" width="9.140625" style="59"/>
    <col min="9987" max="9987" width="11.28515625" style="59" customWidth="1"/>
    <col min="9988" max="9988" width="10.42578125" style="59" bestFit="1" customWidth="1"/>
    <col min="9989" max="9989" width="10" style="59" bestFit="1" customWidth="1"/>
    <col min="9990" max="9990" width="12.85546875" style="59" customWidth="1"/>
    <col min="9991" max="9991" width="11.140625" style="59" customWidth="1"/>
    <col min="9992" max="9992" width="10.5703125" style="59" customWidth="1"/>
    <col min="9993" max="10240" width="9.140625" style="59"/>
    <col min="10241" max="10241" width="45.85546875" style="59" bestFit="1" customWidth="1"/>
    <col min="10242" max="10242" width="9.140625" style="59"/>
    <col min="10243" max="10243" width="11.28515625" style="59" customWidth="1"/>
    <col min="10244" max="10244" width="10.42578125" style="59" bestFit="1" customWidth="1"/>
    <col min="10245" max="10245" width="10" style="59" bestFit="1" customWidth="1"/>
    <col min="10246" max="10246" width="12.85546875" style="59" customWidth="1"/>
    <col min="10247" max="10247" width="11.140625" style="59" customWidth="1"/>
    <col min="10248" max="10248" width="10.5703125" style="59" customWidth="1"/>
    <col min="10249" max="10496" width="9.140625" style="59"/>
    <col min="10497" max="10497" width="45.85546875" style="59" bestFit="1" customWidth="1"/>
    <col min="10498" max="10498" width="9.140625" style="59"/>
    <col min="10499" max="10499" width="11.28515625" style="59" customWidth="1"/>
    <col min="10500" max="10500" width="10.42578125" style="59" bestFit="1" customWidth="1"/>
    <col min="10501" max="10501" width="10" style="59" bestFit="1" customWidth="1"/>
    <col min="10502" max="10502" width="12.85546875" style="59" customWidth="1"/>
    <col min="10503" max="10503" width="11.140625" style="59" customWidth="1"/>
    <col min="10504" max="10504" width="10.5703125" style="59" customWidth="1"/>
    <col min="10505" max="10752" width="9.140625" style="59"/>
    <col min="10753" max="10753" width="45.85546875" style="59" bestFit="1" customWidth="1"/>
    <col min="10754" max="10754" width="9.140625" style="59"/>
    <col min="10755" max="10755" width="11.28515625" style="59" customWidth="1"/>
    <col min="10756" max="10756" width="10.42578125" style="59" bestFit="1" customWidth="1"/>
    <col min="10757" max="10757" width="10" style="59" bestFit="1" customWidth="1"/>
    <col min="10758" max="10758" width="12.85546875" style="59" customWidth="1"/>
    <col min="10759" max="10759" width="11.140625" style="59" customWidth="1"/>
    <col min="10760" max="10760" width="10.5703125" style="59" customWidth="1"/>
    <col min="10761" max="11008" width="9.140625" style="59"/>
    <col min="11009" max="11009" width="45.85546875" style="59" bestFit="1" customWidth="1"/>
    <col min="11010" max="11010" width="9.140625" style="59"/>
    <col min="11011" max="11011" width="11.28515625" style="59" customWidth="1"/>
    <col min="11012" max="11012" width="10.42578125" style="59" bestFit="1" customWidth="1"/>
    <col min="11013" max="11013" width="10" style="59" bestFit="1" customWidth="1"/>
    <col min="11014" max="11014" width="12.85546875" style="59" customWidth="1"/>
    <col min="11015" max="11015" width="11.140625" style="59" customWidth="1"/>
    <col min="11016" max="11016" width="10.5703125" style="59" customWidth="1"/>
    <col min="11017" max="11264" width="9.140625" style="59"/>
    <col min="11265" max="11265" width="45.85546875" style="59" bestFit="1" customWidth="1"/>
    <col min="11266" max="11266" width="9.140625" style="59"/>
    <col min="11267" max="11267" width="11.28515625" style="59" customWidth="1"/>
    <col min="11268" max="11268" width="10.42578125" style="59" bestFit="1" customWidth="1"/>
    <col min="11269" max="11269" width="10" style="59" bestFit="1" customWidth="1"/>
    <col min="11270" max="11270" width="12.85546875" style="59" customWidth="1"/>
    <col min="11271" max="11271" width="11.140625" style="59" customWidth="1"/>
    <col min="11272" max="11272" width="10.5703125" style="59" customWidth="1"/>
    <col min="11273" max="11520" width="9.140625" style="59"/>
    <col min="11521" max="11521" width="45.85546875" style="59" bestFit="1" customWidth="1"/>
    <col min="11522" max="11522" width="9.140625" style="59"/>
    <col min="11523" max="11523" width="11.28515625" style="59" customWidth="1"/>
    <col min="11524" max="11524" width="10.42578125" style="59" bestFit="1" customWidth="1"/>
    <col min="11525" max="11525" width="10" style="59" bestFit="1" customWidth="1"/>
    <col min="11526" max="11526" width="12.85546875" style="59" customWidth="1"/>
    <col min="11527" max="11527" width="11.140625" style="59" customWidth="1"/>
    <col min="11528" max="11528" width="10.5703125" style="59" customWidth="1"/>
    <col min="11529" max="11776" width="9.140625" style="59"/>
    <col min="11777" max="11777" width="45.85546875" style="59" bestFit="1" customWidth="1"/>
    <col min="11778" max="11778" width="9.140625" style="59"/>
    <col min="11779" max="11779" width="11.28515625" style="59" customWidth="1"/>
    <col min="11780" max="11780" width="10.42578125" style="59" bestFit="1" customWidth="1"/>
    <col min="11781" max="11781" width="10" style="59" bestFit="1" customWidth="1"/>
    <col min="11782" max="11782" width="12.85546875" style="59" customWidth="1"/>
    <col min="11783" max="11783" width="11.140625" style="59" customWidth="1"/>
    <col min="11784" max="11784" width="10.5703125" style="59" customWidth="1"/>
    <col min="11785" max="12032" width="9.140625" style="59"/>
    <col min="12033" max="12033" width="45.85546875" style="59" bestFit="1" customWidth="1"/>
    <col min="12034" max="12034" width="9.140625" style="59"/>
    <col min="12035" max="12035" width="11.28515625" style="59" customWidth="1"/>
    <col min="12036" max="12036" width="10.42578125" style="59" bestFit="1" customWidth="1"/>
    <col min="12037" max="12037" width="10" style="59" bestFit="1" customWidth="1"/>
    <col min="12038" max="12038" width="12.85546875" style="59" customWidth="1"/>
    <col min="12039" max="12039" width="11.140625" style="59" customWidth="1"/>
    <col min="12040" max="12040" width="10.5703125" style="59" customWidth="1"/>
    <col min="12041" max="12288" width="9.140625" style="59"/>
    <col min="12289" max="12289" width="45.85546875" style="59" bestFit="1" customWidth="1"/>
    <col min="12290" max="12290" width="9.140625" style="59"/>
    <col min="12291" max="12291" width="11.28515625" style="59" customWidth="1"/>
    <col min="12292" max="12292" width="10.42578125" style="59" bestFit="1" customWidth="1"/>
    <col min="12293" max="12293" width="10" style="59" bestFit="1" customWidth="1"/>
    <col min="12294" max="12294" width="12.85546875" style="59" customWidth="1"/>
    <col min="12295" max="12295" width="11.140625" style="59" customWidth="1"/>
    <col min="12296" max="12296" width="10.5703125" style="59" customWidth="1"/>
    <col min="12297" max="12544" width="9.140625" style="59"/>
    <col min="12545" max="12545" width="45.85546875" style="59" bestFit="1" customWidth="1"/>
    <col min="12546" max="12546" width="9.140625" style="59"/>
    <col min="12547" max="12547" width="11.28515625" style="59" customWidth="1"/>
    <col min="12548" max="12548" width="10.42578125" style="59" bestFit="1" customWidth="1"/>
    <col min="12549" max="12549" width="10" style="59" bestFit="1" customWidth="1"/>
    <col min="12550" max="12550" width="12.85546875" style="59" customWidth="1"/>
    <col min="12551" max="12551" width="11.140625" style="59" customWidth="1"/>
    <col min="12552" max="12552" width="10.5703125" style="59" customWidth="1"/>
    <col min="12553" max="12800" width="9.140625" style="59"/>
    <col min="12801" max="12801" width="45.85546875" style="59" bestFit="1" customWidth="1"/>
    <col min="12802" max="12802" width="9.140625" style="59"/>
    <col min="12803" max="12803" width="11.28515625" style="59" customWidth="1"/>
    <col min="12804" max="12804" width="10.42578125" style="59" bestFit="1" customWidth="1"/>
    <col min="12805" max="12805" width="10" style="59" bestFit="1" customWidth="1"/>
    <col min="12806" max="12806" width="12.85546875" style="59" customWidth="1"/>
    <col min="12807" max="12807" width="11.140625" style="59" customWidth="1"/>
    <col min="12808" max="12808" width="10.5703125" style="59" customWidth="1"/>
    <col min="12809" max="13056" width="9.140625" style="59"/>
    <col min="13057" max="13057" width="45.85546875" style="59" bestFit="1" customWidth="1"/>
    <col min="13058" max="13058" width="9.140625" style="59"/>
    <col min="13059" max="13059" width="11.28515625" style="59" customWidth="1"/>
    <col min="13060" max="13060" width="10.42578125" style="59" bestFit="1" customWidth="1"/>
    <col min="13061" max="13061" width="10" style="59" bestFit="1" customWidth="1"/>
    <col min="13062" max="13062" width="12.85546875" style="59" customWidth="1"/>
    <col min="13063" max="13063" width="11.140625" style="59" customWidth="1"/>
    <col min="13064" max="13064" width="10.5703125" style="59" customWidth="1"/>
    <col min="13065" max="13312" width="9.140625" style="59"/>
    <col min="13313" max="13313" width="45.85546875" style="59" bestFit="1" customWidth="1"/>
    <col min="13314" max="13314" width="9.140625" style="59"/>
    <col min="13315" max="13315" width="11.28515625" style="59" customWidth="1"/>
    <col min="13316" max="13316" width="10.42578125" style="59" bestFit="1" customWidth="1"/>
    <col min="13317" max="13317" width="10" style="59" bestFit="1" customWidth="1"/>
    <col min="13318" max="13318" width="12.85546875" style="59" customWidth="1"/>
    <col min="13319" max="13319" width="11.140625" style="59" customWidth="1"/>
    <col min="13320" max="13320" width="10.5703125" style="59" customWidth="1"/>
    <col min="13321" max="13568" width="9.140625" style="59"/>
    <col min="13569" max="13569" width="45.85546875" style="59" bestFit="1" customWidth="1"/>
    <col min="13570" max="13570" width="9.140625" style="59"/>
    <col min="13571" max="13571" width="11.28515625" style="59" customWidth="1"/>
    <col min="13572" max="13572" width="10.42578125" style="59" bestFit="1" customWidth="1"/>
    <col min="13573" max="13573" width="10" style="59" bestFit="1" customWidth="1"/>
    <col min="13574" max="13574" width="12.85546875" style="59" customWidth="1"/>
    <col min="13575" max="13575" width="11.140625" style="59" customWidth="1"/>
    <col min="13576" max="13576" width="10.5703125" style="59" customWidth="1"/>
    <col min="13577" max="13824" width="9.140625" style="59"/>
    <col min="13825" max="13825" width="45.85546875" style="59" bestFit="1" customWidth="1"/>
    <col min="13826" max="13826" width="9.140625" style="59"/>
    <col min="13827" max="13827" width="11.28515625" style="59" customWidth="1"/>
    <col min="13828" max="13828" width="10.42578125" style="59" bestFit="1" customWidth="1"/>
    <col min="13829" max="13829" width="10" style="59" bestFit="1" customWidth="1"/>
    <col min="13830" max="13830" width="12.85546875" style="59" customWidth="1"/>
    <col min="13831" max="13831" width="11.140625" style="59" customWidth="1"/>
    <col min="13832" max="13832" width="10.5703125" style="59" customWidth="1"/>
    <col min="13833" max="14080" width="9.140625" style="59"/>
    <col min="14081" max="14081" width="45.85546875" style="59" bestFit="1" customWidth="1"/>
    <col min="14082" max="14082" width="9.140625" style="59"/>
    <col min="14083" max="14083" width="11.28515625" style="59" customWidth="1"/>
    <col min="14084" max="14084" width="10.42578125" style="59" bestFit="1" customWidth="1"/>
    <col min="14085" max="14085" width="10" style="59" bestFit="1" customWidth="1"/>
    <col min="14086" max="14086" width="12.85546875" style="59" customWidth="1"/>
    <col min="14087" max="14087" width="11.140625" style="59" customWidth="1"/>
    <col min="14088" max="14088" width="10.5703125" style="59" customWidth="1"/>
    <col min="14089" max="14336" width="9.140625" style="59"/>
    <col min="14337" max="14337" width="45.85546875" style="59" bestFit="1" customWidth="1"/>
    <col min="14338" max="14338" width="9.140625" style="59"/>
    <col min="14339" max="14339" width="11.28515625" style="59" customWidth="1"/>
    <col min="14340" max="14340" width="10.42578125" style="59" bestFit="1" customWidth="1"/>
    <col min="14341" max="14341" width="10" style="59" bestFit="1" customWidth="1"/>
    <col min="14342" max="14342" width="12.85546875" style="59" customWidth="1"/>
    <col min="14343" max="14343" width="11.140625" style="59" customWidth="1"/>
    <col min="14344" max="14344" width="10.5703125" style="59" customWidth="1"/>
    <col min="14345" max="14592" width="9.140625" style="59"/>
    <col min="14593" max="14593" width="45.85546875" style="59" bestFit="1" customWidth="1"/>
    <col min="14594" max="14594" width="9.140625" style="59"/>
    <col min="14595" max="14595" width="11.28515625" style="59" customWidth="1"/>
    <col min="14596" max="14596" width="10.42578125" style="59" bestFit="1" customWidth="1"/>
    <col min="14597" max="14597" width="10" style="59" bestFit="1" customWidth="1"/>
    <col min="14598" max="14598" width="12.85546875" style="59" customWidth="1"/>
    <col min="14599" max="14599" width="11.140625" style="59" customWidth="1"/>
    <col min="14600" max="14600" width="10.5703125" style="59" customWidth="1"/>
    <col min="14601" max="14848" width="9.140625" style="59"/>
    <col min="14849" max="14849" width="45.85546875" style="59" bestFit="1" customWidth="1"/>
    <col min="14850" max="14850" width="9.140625" style="59"/>
    <col min="14851" max="14851" width="11.28515625" style="59" customWidth="1"/>
    <col min="14852" max="14852" width="10.42578125" style="59" bestFit="1" customWidth="1"/>
    <col min="14853" max="14853" width="10" style="59" bestFit="1" customWidth="1"/>
    <col min="14854" max="14854" width="12.85546875" style="59" customWidth="1"/>
    <col min="14855" max="14855" width="11.140625" style="59" customWidth="1"/>
    <col min="14856" max="14856" width="10.5703125" style="59" customWidth="1"/>
    <col min="14857" max="15104" width="9.140625" style="59"/>
    <col min="15105" max="15105" width="45.85546875" style="59" bestFit="1" customWidth="1"/>
    <col min="15106" max="15106" width="9.140625" style="59"/>
    <col min="15107" max="15107" width="11.28515625" style="59" customWidth="1"/>
    <col min="15108" max="15108" width="10.42578125" style="59" bestFit="1" customWidth="1"/>
    <col min="15109" max="15109" width="10" style="59" bestFit="1" customWidth="1"/>
    <col min="15110" max="15110" width="12.85546875" style="59" customWidth="1"/>
    <col min="15111" max="15111" width="11.140625" style="59" customWidth="1"/>
    <col min="15112" max="15112" width="10.5703125" style="59" customWidth="1"/>
    <col min="15113" max="15360" width="9.140625" style="59"/>
    <col min="15361" max="15361" width="45.85546875" style="59" bestFit="1" customWidth="1"/>
    <col min="15362" max="15362" width="9.140625" style="59"/>
    <col min="15363" max="15363" width="11.28515625" style="59" customWidth="1"/>
    <col min="15364" max="15364" width="10.42578125" style="59" bestFit="1" customWidth="1"/>
    <col min="15365" max="15365" width="10" style="59" bestFit="1" customWidth="1"/>
    <col min="15366" max="15366" width="12.85546875" style="59" customWidth="1"/>
    <col min="15367" max="15367" width="11.140625" style="59" customWidth="1"/>
    <col min="15368" max="15368" width="10.5703125" style="59" customWidth="1"/>
    <col min="15369" max="15616" width="9.140625" style="59"/>
    <col min="15617" max="15617" width="45.85546875" style="59" bestFit="1" customWidth="1"/>
    <col min="15618" max="15618" width="9.140625" style="59"/>
    <col min="15619" max="15619" width="11.28515625" style="59" customWidth="1"/>
    <col min="15620" max="15620" width="10.42578125" style="59" bestFit="1" customWidth="1"/>
    <col min="15621" max="15621" width="10" style="59" bestFit="1" customWidth="1"/>
    <col min="15622" max="15622" width="12.85546875" style="59" customWidth="1"/>
    <col min="15623" max="15623" width="11.140625" style="59" customWidth="1"/>
    <col min="15624" max="15624" width="10.5703125" style="59" customWidth="1"/>
    <col min="15625" max="15872" width="9.140625" style="59"/>
    <col min="15873" max="15873" width="45.85546875" style="59" bestFit="1" customWidth="1"/>
    <col min="15874" max="15874" width="9.140625" style="59"/>
    <col min="15875" max="15875" width="11.28515625" style="59" customWidth="1"/>
    <col min="15876" max="15876" width="10.42578125" style="59" bestFit="1" customWidth="1"/>
    <col min="15877" max="15877" width="10" style="59" bestFit="1" customWidth="1"/>
    <col min="15878" max="15878" width="12.85546875" style="59" customWidth="1"/>
    <col min="15879" max="15879" width="11.140625" style="59" customWidth="1"/>
    <col min="15880" max="15880" width="10.5703125" style="59" customWidth="1"/>
    <col min="15881" max="16128" width="9.140625" style="59"/>
    <col min="16129" max="16129" width="45.85546875" style="59" bestFit="1" customWidth="1"/>
    <col min="16130" max="16130" width="9.140625" style="59"/>
    <col min="16131" max="16131" width="11.28515625" style="59" customWidth="1"/>
    <col min="16132" max="16132" width="10.42578125" style="59" bestFit="1" customWidth="1"/>
    <col min="16133" max="16133" width="10" style="59" bestFit="1" customWidth="1"/>
    <col min="16134" max="16134" width="12.85546875" style="59" customWidth="1"/>
    <col min="16135" max="16135" width="11.140625" style="59" customWidth="1"/>
    <col min="16136" max="16136" width="10.5703125" style="59" customWidth="1"/>
    <col min="16137" max="16384" width="9.140625" style="59"/>
  </cols>
  <sheetData>
    <row r="1" spans="1:8" s="4" customFormat="1" ht="20.25" x14ac:dyDescent="0.25">
      <c r="A1" s="650" t="s">
        <v>1219</v>
      </c>
      <c r="B1" s="651"/>
      <c r="C1" s="651"/>
      <c r="D1" s="651"/>
      <c r="E1" s="651"/>
      <c r="F1" s="651"/>
      <c r="G1" s="651"/>
      <c r="H1" s="652"/>
    </row>
    <row r="2" spans="1:8" s="4" customFormat="1" ht="15.75" thickBot="1" x14ac:dyDescent="0.3">
      <c r="A2" s="653" t="s">
        <v>194</v>
      </c>
      <c r="B2" s="654"/>
      <c r="C2" s="654"/>
      <c r="D2" s="654"/>
      <c r="E2" s="654"/>
      <c r="F2" s="654"/>
      <c r="G2" s="654"/>
      <c r="H2" s="655"/>
    </row>
    <row r="3" spans="1:8" s="4" customFormat="1" ht="15" x14ac:dyDescent="0.25">
      <c r="A3" s="5" t="s">
        <v>434</v>
      </c>
      <c r="B3" s="5"/>
      <c r="C3" s="5" t="s">
        <v>174</v>
      </c>
      <c r="D3" s="5" t="s">
        <v>175</v>
      </c>
      <c r="E3" s="5"/>
      <c r="F3" s="5"/>
      <c r="G3" s="8"/>
      <c r="H3" s="8"/>
    </row>
    <row r="4" spans="1:8" s="4" customFormat="1" ht="26.25" x14ac:dyDescent="0.25">
      <c r="A4" s="46" t="s">
        <v>743</v>
      </c>
      <c r="B4" s="5"/>
      <c r="C4" s="9" t="s">
        <v>426</v>
      </c>
      <c r="D4" s="10">
        <v>44981</v>
      </c>
      <c r="E4" s="5"/>
      <c r="F4" s="5"/>
      <c r="G4" s="8"/>
      <c r="H4" s="8"/>
    </row>
    <row r="5" spans="1:8" s="4" customFormat="1" ht="15" x14ac:dyDescent="0.25">
      <c r="A5" s="6" t="s">
        <v>436</v>
      </c>
      <c r="B5" s="8"/>
      <c r="C5" s="6"/>
      <c r="D5" s="11"/>
      <c r="E5" s="5"/>
      <c r="F5" s="5"/>
      <c r="G5" s="8"/>
      <c r="H5" s="8"/>
    </row>
    <row r="6" spans="1:8" ht="25.5" x14ac:dyDescent="0.2">
      <c r="A6" s="57" t="s">
        <v>176</v>
      </c>
      <c r="B6" s="57" t="s">
        <v>177</v>
      </c>
      <c r="C6" s="57" t="s">
        <v>70</v>
      </c>
      <c r="D6" s="57" t="s">
        <v>178</v>
      </c>
      <c r="E6" s="57" t="s">
        <v>179</v>
      </c>
      <c r="F6" s="57" t="s">
        <v>180</v>
      </c>
      <c r="G6" s="58" t="s">
        <v>181</v>
      </c>
      <c r="H6" s="58" t="s">
        <v>182</v>
      </c>
    </row>
    <row r="7" spans="1:8" x14ac:dyDescent="0.2">
      <c r="A7" s="60" t="s">
        <v>183</v>
      </c>
      <c r="B7" s="57"/>
      <c r="C7" s="57"/>
      <c r="D7" s="57"/>
      <c r="E7" s="57"/>
      <c r="F7" s="57"/>
      <c r="G7" s="58"/>
      <c r="H7" s="58"/>
    </row>
    <row r="8" spans="1:8" s="127" customFormat="1" x14ac:dyDescent="0.25">
      <c r="A8" s="126" t="s">
        <v>626</v>
      </c>
      <c r="B8" s="61" t="s">
        <v>426</v>
      </c>
      <c r="C8" s="130">
        <v>1</v>
      </c>
      <c r="D8" s="129">
        <f>'Resumo de Cotações'!L20</f>
        <v>3392.0766666666664</v>
      </c>
      <c r="E8" s="61"/>
      <c r="F8" s="62">
        <f>D8*C8</f>
        <v>3392.0766666666664</v>
      </c>
      <c r="G8" s="128" t="s">
        <v>653</v>
      </c>
      <c r="H8" s="63" t="s">
        <v>704</v>
      </c>
    </row>
    <row r="9" spans="1:8" x14ac:dyDescent="0.2">
      <c r="A9" s="64"/>
      <c r="B9" s="61"/>
      <c r="C9" s="65"/>
      <c r="D9" s="66"/>
      <c r="E9" s="57"/>
      <c r="F9" s="62"/>
      <c r="G9" s="63"/>
      <c r="H9" s="58"/>
    </row>
    <row r="10" spans="1:8" x14ac:dyDescent="0.2">
      <c r="A10" s="67" t="s">
        <v>455</v>
      </c>
      <c r="B10" s="68"/>
      <c r="C10" s="125"/>
      <c r="D10" s="69"/>
      <c r="E10" s="70"/>
      <c r="F10" s="71"/>
      <c r="G10" s="124"/>
      <c r="H10" s="72"/>
    </row>
    <row r="11" spans="1:8" s="14" customFormat="1" x14ac:dyDescent="0.2">
      <c r="A11" s="68" t="s">
        <v>461</v>
      </c>
      <c r="B11" s="125" t="s">
        <v>457</v>
      </c>
      <c r="C11" s="73">
        <v>0.85</v>
      </c>
      <c r="D11" s="69">
        <v>18.010000000000002</v>
      </c>
      <c r="E11" s="70"/>
      <c r="F11" s="62">
        <f>D11*C11</f>
        <v>15.3085</v>
      </c>
      <c r="G11" s="124" t="s">
        <v>462</v>
      </c>
      <c r="H11" s="131" t="s">
        <v>637</v>
      </c>
    </row>
    <row r="12" spans="1:8" x14ac:dyDescent="0.2">
      <c r="A12" s="68" t="s">
        <v>654</v>
      </c>
      <c r="B12" s="125" t="s">
        <v>457</v>
      </c>
      <c r="C12" s="73">
        <v>0.85</v>
      </c>
      <c r="D12" s="69">
        <v>21.35</v>
      </c>
      <c r="E12" s="70"/>
      <c r="F12" s="62">
        <f>D12*C12</f>
        <v>18.147500000000001</v>
      </c>
      <c r="G12" s="124" t="s">
        <v>462</v>
      </c>
      <c r="H12" s="131" t="s">
        <v>655</v>
      </c>
    </row>
    <row r="13" spans="1:8" x14ac:dyDescent="0.2">
      <c r="A13" s="74"/>
      <c r="B13" s="125"/>
      <c r="C13" s="75"/>
      <c r="D13" s="69"/>
      <c r="E13" s="70"/>
      <c r="F13" s="71"/>
      <c r="G13" s="124"/>
      <c r="H13" s="124"/>
    </row>
    <row r="14" spans="1:8" x14ac:dyDescent="0.2">
      <c r="A14" s="67" t="s">
        <v>184</v>
      </c>
      <c r="B14" s="68"/>
      <c r="C14" s="68"/>
      <c r="D14" s="68"/>
      <c r="E14" s="68"/>
      <c r="F14" s="76">
        <f>SUM(F8:F13)</f>
        <v>3425.5326666666665</v>
      </c>
      <c r="G14" s="124"/>
      <c r="H14" s="72"/>
    </row>
    <row r="15" spans="1:8" x14ac:dyDescent="0.2">
      <c r="A15" s="68" t="s">
        <v>185</v>
      </c>
      <c r="B15" s="68"/>
      <c r="C15" s="68"/>
      <c r="D15" s="77">
        <v>0.90920000000000001</v>
      </c>
      <c r="E15" s="68"/>
      <c r="F15" s="78"/>
      <c r="G15" s="124"/>
      <c r="H15" s="72"/>
    </row>
    <row r="16" spans="1:8" x14ac:dyDescent="0.2">
      <c r="A16" s="68"/>
      <c r="B16" s="68"/>
      <c r="C16" s="68"/>
      <c r="D16" s="68"/>
      <c r="E16" s="68"/>
      <c r="F16" s="71"/>
      <c r="G16" s="124"/>
      <c r="H16" s="72"/>
    </row>
    <row r="17" spans="1:8" x14ac:dyDescent="0.2">
      <c r="A17" s="72" t="s">
        <v>186</v>
      </c>
      <c r="B17" s="68"/>
      <c r="C17" s="68"/>
      <c r="D17" s="68"/>
      <c r="E17" s="68"/>
      <c r="F17" s="71"/>
      <c r="G17" s="72"/>
      <c r="H17" s="72"/>
    </row>
    <row r="18" spans="1:8" ht="25.5" x14ac:dyDescent="0.2">
      <c r="A18" s="72" t="s">
        <v>187</v>
      </c>
      <c r="B18" s="68"/>
      <c r="C18" s="68"/>
      <c r="D18" s="77">
        <v>0</v>
      </c>
      <c r="E18" s="68"/>
      <c r="F18" s="78">
        <f>F14*D18</f>
        <v>0</v>
      </c>
      <c r="G18" s="72"/>
      <c r="H18" s="72"/>
    </row>
    <row r="19" spans="1:8" x14ac:dyDescent="0.2">
      <c r="A19" s="72"/>
      <c r="B19" s="68"/>
      <c r="C19" s="68"/>
      <c r="D19" s="77"/>
      <c r="E19" s="68"/>
      <c r="F19" s="78"/>
      <c r="G19" s="72"/>
      <c r="H19" s="72"/>
    </row>
    <row r="20" spans="1:8" x14ac:dyDescent="0.2">
      <c r="A20" s="79" t="s">
        <v>188</v>
      </c>
      <c r="B20" s="68"/>
      <c r="C20" s="68"/>
      <c r="D20" s="68"/>
      <c r="E20" s="68"/>
      <c r="F20" s="76">
        <f>F18+F14</f>
        <v>3425.5326666666665</v>
      </c>
      <c r="G20" s="72"/>
      <c r="H20" s="72"/>
    </row>
    <row r="22" spans="1:8" s="119" customFormat="1" ht="12.75" customHeight="1" x14ac:dyDescent="0.2"/>
    <row r="23" spans="1:8" s="119" customFormat="1" ht="12.75" customHeight="1" x14ac:dyDescent="0.2"/>
    <row r="24" spans="1:8" s="119" customFormat="1" x14ac:dyDescent="0.2"/>
    <row r="25" spans="1:8" s="119" customFormat="1" ht="12.75" customHeight="1" x14ac:dyDescent="0.2"/>
    <row r="26" spans="1:8" s="119" customFormat="1" ht="12.75" customHeight="1" x14ac:dyDescent="0.2"/>
    <row r="27" spans="1:8" s="119" customFormat="1" ht="12.75" customHeight="1" x14ac:dyDescent="0.2"/>
    <row r="30" spans="1:8" ht="13.5" thickBot="1" x14ac:dyDescent="0.25">
      <c r="C30" s="81"/>
      <c r="D30" s="82"/>
      <c r="E30" s="81"/>
      <c r="F30" s="393"/>
    </row>
    <row r="31" spans="1:8" x14ac:dyDescent="0.2">
      <c r="C31" s="474" t="s">
        <v>1270</v>
      </c>
      <c r="D31" s="474"/>
      <c r="E31" s="474"/>
      <c r="F31" s="474"/>
    </row>
    <row r="32" spans="1:8" x14ac:dyDescent="0.2">
      <c r="C32" s="465" t="s">
        <v>1271</v>
      </c>
      <c r="D32" s="465"/>
      <c r="E32" s="465"/>
      <c r="F32" s="465"/>
    </row>
  </sheetData>
  <mergeCells count="4">
    <mergeCell ref="A1:H1"/>
    <mergeCell ref="A2:H2"/>
    <mergeCell ref="C31:F31"/>
    <mergeCell ref="C32:F32"/>
  </mergeCells>
  <pageMargins left="0.511811024" right="0.511811024" top="0.78740157499999996" bottom="0.78740157499999996" header="0.31496062000000002" footer="0.31496062000000002"/>
  <pageSetup paperSize="9" scale="75"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H27"/>
  <sheetViews>
    <sheetView view="pageBreakPreview" zoomScale="60" zoomScaleNormal="100" workbookViewId="0">
      <selection activeCell="G25" sqref="G25"/>
    </sheetView>
  </sheetViews>
  <sheetFormatPr defaultRowHeight="14.25" x14ac:dyDescent="0.2"/>
  <cols>
    <col min="1" max="1" width="45.42578125" style="136" bestFit="1" customWidth="1"/>
    <col min="2" max="2" width="8.5703125" style="136" bestFit="1" customWidth="1"/>
    <col min="3" max="3" width="11.5703125" style="136" customWidth="1"/>
    <col min="4" max="4" width="10.5703125" style="136" bestFit="1" customWidth="1"/>
    <col min="5" max="5" width="8.5703125" style="136" bestFit="1" customWidth="1"/>
    <col min="6" max="6" width="10.5703125" style="142" bestFit="1" customWidth="1"/>
    <col min="7" max="7" width="10.42578125" style="136" bestFit="1" customWidth="1"/>
    <col min="8" max="8" width="10.5703125" style="136" customWidth="1"/>
    <col min="9" max="256" width="9.140625" style="136"/>
    <col min="257" max="257" width="45.85546875" style="136" bestFit="1" customWidth="1"/>
    <col min="258" max="258" width="9.140625" style="136"/>
    <col min="259" max="259" width="10.140625" style="136" bestFit="1" customWidth="1"/>
    <col min="260" max="260" width="10.42578125" style="136" bestFit="1" customWidth="1"/>
    <col min="261" max="261" width="10" style="136" bestFit="1" customWidth="1"/>
    <col min="262" max="262" width="12.85546875" style="136" customWidth="1"/>
    <col min="263" max="263" width="10.5703125" style="136" bestFit="1" customWidth="1"/>
    <col min="264" max="264" width="9" style="136" bestFit="1" customWidth="1"/>
    <col min="265" max="512" width="9.140625" style="136"/>
    <col min="513" max="513" width="45.85546875" style="136" bestFit="1" customWidth="1"/>
    <col min="514" max="514" width="9.140625" style="136"/>
    <col min="515" max="515" width="10.140625" style="136" bestFit="1" customWidth="1"/>
    <col min="516" max="516" width="10.42578125" style="136" bestFit="1" customWidth="1"/>
    <col min="517" max="517" width="10" style="136" bestFit="1" customWidth="1"/>
    <col min="518" max="518" width="12.85546875" style="136" customWidth="1"/>
    <col min="519" max="519" width="10.5703125" style="136" bestFit="1" customWidth="1"/>
    <col min="520" max="520" width="9" style="136" bestFit="1" customWidth="1"/>
    <col min="521" max="768" width="9.140625" style="136"/>
    <col min="769" max="769" width="45.85546875" style="136" bestFit="1" customWidth="1"/>
    <col min="770" max="770" width="9.140625" style="136"/>
    <col min="771" max="771" width="10.140625" style="136" bestFit="1" customWidth="1"/>
    <col min="772" max="772" width="10.42578125" style="136" bestFit="1" customWidth="1"/>
    <col min="773" max="773" width="10" style="136" bestFit="1" customWidth="1"/>
    <col min="774" max="774" width="12.85546875" style="136" customWidth="1"/>
    <col min="775" max="775" width="10.5703125" style="136" bestFit="1" customWidth="1"/>
    <col min="776" max="776" width="9" style="136" bestFit="1" customWidth="1"/>
    <col min="777" max="1024" width="9.140625" style="136"/>
    <col min="1025" max="1025" width="45.85546875" style="136" bestFit="1" customWidth="1"/>
    <col min="1026" max="1026" width="9.140625" style="136"/>
    <col min="1027" max="1027" width="10.140625" style="136" bestFit="1" customWidth="1"/>
    <col min="1028" max="1028" width="10.42578125" style="136" bestFit="1" customWidth="1"/>
    <col min="1029" max="1029" width="10" style="136" bestFit="1" customWidth="1"/>
    <col min="1030" max="1030" width="12.85546875" style="136" customWidth="1"/>
    <col min="1031" max="1031" width="10.5703125" style="136" bestFit="1" customWidth="1"/>
    <col min="1032" max="1032" width="9" style="136" bestFit="1" customWidth="1"/>
    <col min="1033" max="1280" width="9.140625" style="136"/>
    <col min="1281" max="1281" width="45.85546875" style="136" bestFit="1" customWidth="1"/>
    <col min="1282" max="1282" width="9.140625" style="136"/>
    <col min="1283" max="1283" width="10.140625" style="136" bestFit="1" customWidth="1"/>
    <col min="1284" max="1284" width="10.42578125" style="136" bestFit="1" customWidth="1"/>
    <col min="1285" max="1285" width="10" style="136" bestFit="1" customWidth="1"/>
    <col min="1286" max="1286" width="12.85546875" style="136" customWidth="1"/>
    <col min="1287" max="1287" width="10.5703125" style="136" bestFit="1" customWidth="1"/>
    <col min="1288" max="1288" width="9" style="136" bestFit="1" customWidth="1"/>
    <col min="1289" max="1536" width="9.140625" style="136"/>
    <col min="1537" max="1537" width="45.85546875" style="136" bestFit="1" customWidth="1"/>
    <col min="1538" max="1538" width="9.140625" style="136"/>
    <col min="1539" max="1539" width="10.140625" style="136" bestFit="1" customWidth="1"/>
    <col min="1540" max="1540" width="10.42578125" style="136" bestFit="1" customWidth="1"/>
    <col min="1541" max="1541" width="10" style="136" bestFit="1" customWidth="1"/>
    <col min="1542" max="1542" width="12.85546875" style="136" customWidth="1"/>
    <col min="1543" max="1543" width="10.5703125" style="136" bestFit="1" customWidth="1"/>
    <col min="1544" max="1544" width="9" style="136" bestFit="1" customWidth="1"/>
    <col min="1545" max="1792" width="9.140625" style="136"/>
    <col min="1793" max="1793" width="45.85546875" style="136" bestFit="1" customWidth="1"/>
    <col min="1794" max="1794" width="9.140625" style="136"/>
    <col min="1795" max="1795" width="10.140625" style="136" bestFit="1" customWidth="1"/>
    <col min="1796" max="1796" width="10.42578125" style="136" bestFit="1" customWidth="1"/>
    <col min="1797" max="1797" width="10" style="136" bestFit="1" customWidth="1"/>
    <col min="1798" max="1798" width="12.85546875" style="136" customWidth="1"/>
    <col min="1799" max="1799" width="10.5703125" style="136" bestFit="1" customWidth="1"/>
    <col min="1800" max="1800" width="9" style="136" bestFit="1" customWidth="1"/>
    <col min="1801" max="2048" width="9.140625" style="136"/>
    <col min="2049" max="2049" width="45.85546875" style="136" bestFit="1" customWidth="1"/>
    <col min="2050" max="2050" width="9.140625" style="136"/>
    <col min="2051" max="2051" width="10.140625" style="136" bestFit="1" customWidth="1"/>
    <col min="2052" max="2052" width="10.42578125" style="136" bestFit="1" customWidth="1"/>
    <col min="2053" max="2053" width="10" style="136" bestFit="1" customWidth="1"/>
    <col min="2054" max="2054" width="12.85546875" style="136" customWidth="1"/>
    <col min="2055" max="2055" width="10.5703125" style="136" bestFit="1" customWidth="1"/>
    <col min="2056" max="2056" width="9" style="136" bestFit="1" customWidth="1"/>
    <col min="2057" max="2304" width="9.140625" style="136"/>
    <col min="2305" max="2305" width="45.85546875" style="136" bestFit="1" customWidth="1"/>
    <col min="2306" max="2306" width="9.140625" style="136"/>
    <col min="2307" max="2307" width="10.140625" style="136" bestFit="1" customWidth="1"/>
    <col min="2308" max="2308" width="10.42578125" style="136" bestFit="1" customWidth="1"/>
    <col min="2309" max="2309" width="10" style="136" bestFit="1" customWidth="1"/>
    <col min="2310" max="2310" width="12.85546875" style="136" customWidth="1"/>
    <col min="2311" max="2311" width="10.5703125" style="136" bestFit="1" customWidth="1"/>
    <col min="2312" max="2312" width="9" style="136" bestFit="1" customWidth="1"/>
    <col min="2313" max="2560" width="9.140625" style="136"/>
    <col min="2561" max="2561" width="45.85546875" style="136" bestFit="1" customWidth="1"/>
    <col min="2562" max="2562" width="9.140625" style="136"/>
    <col min="2563" max="2563" width="10.140625" style="136" bestFit="1" customWidth="1"/>
    <col min="2564" max="2564" width="10.42578125" style="136" bestFit="1" customWidth="1"/>
    <col min="2565" max="2565" width="10" style="136" bestFit="1" customWidth="1"/>
    <col min="2566" max="2566" width="12.85546875" style="136" customWidth="1"/>
    <col min="2567" max="2567" width="10.5703125" style="136" bestFit="1" customWidth="1"/>
    <col min="2568" max="2568" width="9" style="136" bestFit="1" customWidth="1"/>
    <col min="2569" max="2816" width="9.140625" style="136"/>
    <col min="2817" max="2817" width="45.85546875" style="136" bestFit="1" customWidth="1"/>
    <col min="2818" max="2818" width="9.140625" style="136"/>
    <col min="2819" max="2819" width="10.140625" style="136" bestFit="1" customWidth="1"/>
    <col min="2820" max="2820" width="10.42578125" style="136" bestFit="1" customWidth="1"/>
    <col min="2821" max="2821" width="10" style="136" bestFit="1" customWidth="1"/>
    <col min="2822" max="2822" width="12.85546875" style="136" customWidth="1"/>
    <col min="2823" max="2823" width="10.5703125" style="136" bestFit="1" customWidth="1"/>
    <col min="2824" max="2824" width="9" style="136" bestFit="1" customWidth="1"/>
    <col min="2825" max="3072" width="9.140625" style="136"/>
    <col min="3073" max="3073" width="45.85546875" style="136" bestFit="1" customWidth="1"/>
    <col min="3074" max="3074" width="9.140625" style="136"/>
    <col min="3075" max="3075" width="10.140625" style="136" bestFit="1" customWidth="1"/>
    <col min="3076" max="3076" width="10.42578125" style="136" bestFit="1" customWidth="1"/>
    <col min="3077" max="3077" width="10" style="136" bestFit="1" customWidth="1"/>
    <col min="3078" max="3078" width="12.85546875" style="136" customWidth="1"/>
    <col min="3079" max="3079" width="10.5703125" style="136" bestFit="1" customWidth="1"/>
    <col min="3080" max="3080" width="9" style="136" bestFit="1" customWidth="1"/>
    <col min="3081" max="3328" width="9.140625" style="136"/>
    <col min="3329" max="3329" width="45.85546875" style="136" bestFit="1" customWidth="1"/>
    <col min="3330" max="3330" width="9.140625" style="136"/>
    <col min="3331" max="3331" width="10.140625" style="136" bestFit="1" customWidth="1"/>
    <col min="3332" max="3332" width="10.42578125" style="136" bestFit="1" customWidth="1"/>
    <col min="3333" max="3333" width="10" style="136" bestFit="1" customWidth="1"/>
    <col min="3334" max="3334" width="12.85546875" style="136" customWidth="1"/>
    <col min="3335" max="3335" width="10.5703125" style="136" bestFit="1" customWidth="1"/>
    <col min="3336" max="3336" width="9" style="136" bestFit="1" customWidth="1"/>
    <col min="3337" max="3584" width="9.140625" style="136"/>
    <col min="3585" max="3585" width="45.85546875" style="136" bestFit="1" customWidth="1"/>
    <col min="3586" max="3586" width="9.140625" style="136"/>
    <col min="3587" max="3587" width="10.140625" style="136" bestFit="1" customWidth="1"/>
    <col min="3588" max="3588" width="10.42578125" style="136" bestFit="1" customWidth="1"/>
    <col min="3589" max="3589" width="10" style="136" bestFit="1" customWidth="1"/>
    <col min="3590" max="3590" width="12.85546875" style="136" customWidth="1"/>
    <col min="3591" max="3591" width="10.5703125" style="136" bestFit="1" customWidth="1"/>
    <col min="3592" max="3592" width="9" style="136" bestFit="1" customWidth="1"/>
    <col min="3593" max="3840" width="9.140625" style="136"/>
    <col min="3841" max="3841" width="45.85546875" style="136" bestFit="1" customWidth="1"/>
    <col min="3842" max="3842" width="9.140625" style="136"/>
    <col min="3843" max="3843" width="10.140625" style="136" bestFit="1" customWidth="1"/>
    <col min="3844" max="3844" width="10.42578125" style="136" bestFit="1" customWidth="1"/>
    <col min="3845" max="3845" width="10" style="136" bestFit="1" customWidth="1"/>
    <col min="3846" max="3846" width="12.85546875" style="136" customWidth="1"/>
    <col min="3847" max="3847" width="10.5703125" style="136" bestFit="1" customWidth="1"/>
    <col min="3848" max="3848" width="9" style="136" bestFit="1" customWidth="1"/>
    <col min="3849" max="4096" width="9.140625" style="136"/>
    <col min="4097" max="4097" width="45.85546875" style="136" bestFit="1" customWidth="1"/>
    <col min="4098" max="4098" width="9.140625" style="136"/>
    <col min="4099" max="4099" width="10.140625" style="136" bestFit="1" customWidth="1"/>
    <col min="4100" max="4100" width="10.42578125" style="136" bestFit="1" customWidth="1"/>
    <col min="4101" max="4101" width="10" style="136" bestFit="1" customWidth="1"/>
    <col min="4102" max="4102" width="12.85546875" style="136" customWidth="1"/>
    <col min="4103" max="4103" width="10.5703125" style="136" bestFit="1" customWidth="1"/>
    <col min="4104" max="4104" width="9" style="136" bestFit="1" customWidth="1"/>
    <col min="4105" max="4352" width="9.140625" style="136"/>
    <col min="4353" max="4353" width="45.85546875" style="136" bestFit="1" customWidth="1"/>
    <col min="4354" max="4354" width="9.140625" style="136"/>
    <col min="4355" max="4355" width="10.140625" style="136" bestFit="1" customWidth="1"/>
    <col min="4356" max="4356" width="10.42578125" style="136" bestFit="1" customWidth="1"/>
    <col min="4357" max="4357" width="10" style="136" bestFit="1" customWidth="1"/>
    <col min="4358" max="4358" width="12.85546875" style="136" customWidth="1"/>
    <col min="4359" max="4359" width="10.5703125" style="136" bestFit="1" customWidth="1"/>
    <col min="4360" max="4360" width="9" style="136" bestFit="1" customWidth="1"/>
    <col min="4361" max="4608" width="9.140625" style="136"/>
    <col min="4609" max="4609" width="45.85546875" style="136" bestFit="1" customWidth="1"/>
    <col min="4610" max="4610" width="9.140625" style="136"/>
    <col min="4611" max="4611" width="10.140625" style="136" bestFit="1" customWidth="1"/>
    <col min="4612" max="4612" width="10.42578125" style="136" bestFit="1" customWidth="1"/>
    <col min="4613" max="4613" width="10" style="136" bestFit="1" customWidth="1"/>
    <col min="4614" max="4614" width="12.85546875" style="136" customWidth="1"/>
    <col min="4615" max="4615" width="10.5703125" style="136" bestFit="1" customWidth="1"/>
    <col min="4616" max="4616" width="9" style="136" bestFit="1" customWidth="1"/>
    <col min="4617" max="4864" width="9.140625" style="136"/>
    <col min="4865" max="4865" width="45.85546875" style="136" bestFit="1" customWidth="1"/>
    <col min="4866" max="4866" width="9.140625" style="136"/>
    <col min="4867" max="4867" width="10.140625" style="136" bestFit="1" customWidth="1"/>
    <col min="4868" max="4868" width="10.42578125" style="136" bestFit="1" customWidth="1"/>
    <col min="4869" max="4869" width="10" style="136" bestFit="1" customWidth="1"/>
    <col min="4870" max="4870" width="12.85546875" style="136" customWidth="1"/>
    <col min="4871" max="4871" width="10.5703125" style="136" bestFit="1" customWidth="1"/>
    <col min="4872" max="4872" width="9" style="136" bestFit="1" customWidth="1"/>
    <col min="4873" max="5120" width="9.140625" style="136"/>
    <col min="5121" max="5121" width="45.85546875" style="136" bestFit="1" customWidth="1"/>
    <col min="5122" max="5122" width="9.140625" style="136"/>
    <col min="5123" max="5123" width="10.140625" style="136" bestFit="1" customWidth="1"/>
    <col min="5124" max="5124" width="10.42578125" style="136" bestFit="1" customWidth="1"/>
    <col min="5125" max="5125" width="10" style="136" bestFit="1" customWidth="1"/>
    <col min="5126" max="5126" width="12.85546875" style="136" customWidth="1"/>
    <col min="5127" max="5127" width="10.5703125" style="136" bestFit="1" customWidth="1"/>
    <col min="5128" max="5128" width="9" style="136" bestFit="1" customWidth="1"/>
    <col min="5129" max="5376" width="9.140625" style="136"/>
    <col min="5377" max="5377" width="45.85546875" style="136" bestFit="1" customWidth="1"/>
    <col min="5378" max="5378" width="9.140625" style="136"/>
    <col min="5379" max="5379" width="10.140625" style="136" bestFit="1" customWidth="1"/>
    <col min="5380" max="5380" width="10.42578125" style="136" bestFit="1" customWidth="1"/>
    <col min="5381" max="5381" width="10" style="136" bestFit="1" customWidth="1"/>
    <col min="5382" max="5382" width="12.85546875" style="136" customWidth="1"/>
    <col min="5383" max="5383" width="10.5703125" style="136" bestFit="1" customWidth="1"/>
    <col min="5384" max="5384" width="9" style="136" bestFit="1" customWidth="1"/>
    <col min="5385" max="5632" width="9.140625" style="136"/>
    <col min="5633" max="5633" width="45.85546875" style="136" bestFit="1" customWidth="1"/>
    <col min="5634" max="5634" width="9.140625" style="136"/>
    <col min="5635" max="5635" width="10.140625" style="136" bestFit="1" customWidth="1"/>
    <col min="5636" max="5636" width="10.42578125" style="136" bestFit="1" customWidth="1"/>
    <col min="5637" max="5637" width="10" style="136" bestFit="1" customWidth="1"/>
    <col min="5638" max="5638" width="12.85546875" style="136" customWidth="1"/>
    <col min="5639" max="5639" width="10.5703125" style="136" bestFit="1" customWidth="1"/>
    <col min="5640" max="5640" width="9" style="136" bestFit="1" customWidth="1"/>
    <col min="5641" max="5888" width="9.140625" style="136"/>
    <col min="5889" max="5889" width="45.85546875" style="136" bestFit="1" customWidth="1"/>
    <col min="5890" max="5890" width="9.140625" style="136"/>
    <col min="5891" max="5891" width="10.140625" style="136" bestFit="1" customWidth="1"/>
    <col min="5892" max="5892" width="10.42578125" style="136" bestFit="1" customWidth="1"/>
    <col min="5893" max="5893" width="10" style="136" bestFit="1" customWidth="1"/>
    <col min="5894" max="5894" width="12.85546875" style="136" customWidth="1"/>
    <col min="5895" max="5895" width="10.5703125" style="136" bestFit="1" customWidth="1"/>
    <col min="5896" max="5896" width="9" style="136" bestFit="1" customWidth="1"/>
    <col min="5897" max="6144" width="9.140625" style="136"/>
    <col min="6145" max="6145" width="45.85546875" style="136" bestFit="1" customWidth="1"/>
    <col min="6146" max="6146" width="9.140625" style="136"/>
    <col min="6147" max="6147" width="10.140625" style="136" bestFit="1" customWidth="1"/>
    <col min="6148" max="6148" width="10.42578125" style="136" bestFit="1" customWidth="1"/>
    <col min="6149" max="6149" width="10" style="136" bestFit="1" customWidth="1"/>
    <col min="6150" max="6150" width="12.85546875" style="136" customWidth="1"/>
    <col min="6151" max="6151" width="10.5703125" style="136" bestFit="1" customWidth="1"/>
    <col min="6152" max="6152" width="9" style="136" bestFit="1" customWidth="1"/>
    <col min="6153" max="6400" width="9.140625" style="136"/>
    <col min="6401" max="6401" width="45.85546875" style="136" bestFit="1" customWidth="1"/>
    <col min="6402" max="6402" width="9.140625" style="136"/>
    <col min="6403" max="6403" width="10.140625" style="136" bestFit="1" customWidth="1"/>
    <col min="6404" max="6404" width="10.42578125" style="136" bestFit="1" customWidth="1"/>
    <col min="6405" max="6405" width="10" style="136" bestFit="1" customWidth="1"/>
    <col min="6406" max="6406" width="12.85546875" style="136" customWidth="1"/>
    <col min="6407" max="6407" width="10.5703125" style="136" bestFit="1" customWidth="1"/>
    <col min="6408" max="6408" width="9" style="136" bestFit="1" customWidth="1"/>
    <col min="6409" max="6656" width="9.140625" style="136"/>
    <col min="6657" max="6657" width="45.85546875" style="136" bestFit="1" customWidth="1"/>
    <col min="6658" max="6658" width="9.140625" style="136"/>
    <col min="6659" max="6659" width="10.140625" style="136" bestFit="1" customWidth="1"/>
    <col min="6660" max="6660" width="10.42578125" style="136" bestFit="1" customWidth="1"/>
    <col min="6661" max="6661" width="10" style="136" bestFit="1" customWidth="1"/>
    <col min="6662" max="6662" width="12.85546875" style="136" customWidth="1"/>
    <col min="6663" max="6663" width="10.5703125" style="136" bestFit="1" customWidth="1"/>
    <col min="6664" max="6664" width="9" style="136" bestFit="1" customWidth="1"/>
    <col min="6665" max="6912" width="9.140625" style="136"/>
    <col min="6913" max="6913" width="45.85546875" style="136" bestFit="1" customWidth="1"/>
    <col min="6914" max="6914" width="9.140625" style="136"/>
    <col min="6915" max="6915" width="10.140625" style="136" bestFit="1" customWidth="1"/>
    <col min="6916" max="6916" width="10.42578125" style="136" bestFit="1" customWidth="1"/>
    <col min="6917" max="6917" width="10" style="136" bestFit="1" customWidth="1"/>
    <col min="6918" max="6918" width="12.85546875" style="136" customWidth="1"/>
    <col min="6919" max="6919" width="10.5703125" style="136" bestFit="1" customWidth="1"/>
    <col min="6920" max="6920" width="9" style="136" bestFit="1" customWidth="1"/>
    <col min="6921" max="7168" width="9.140625" style="136"/>
    <col min="7169" max="7169" width="45.85546875" style="136" bestFit="1" customWidth="1"/>
    <col min="7170" max="7170" width="9.140625" style="136"/>
    <col min="7171" max="7171" width="10.140625" style="136" bestFit="1" customWidth="1"/>
    <col min="7172" max="7172" width="10.42578125" style="136" bestFit="1" customWidth="1"/>
    <col min="7173" max="7173" width="10" style="136" bestFit="1" customWidth="1"/>
    <col min="7174" max="7174" width="12.85546875" style="136" customWidth="1"/>
    <col min="7175" max="7175" width="10.5703125" style="136" bestFit="1" customWidth="1"/>
    <col min="7176" max="7176" width="9" style="136" bestFit="1" customWidth="1"/>
    <col min="7177" max="7424" width="9.140625" style="136"/>
    <col min="7425" max="7425" width="45.85546875" style="136" bestFit="1" customWidth="1"/>
    <col min="7426" max="7426" width="9.140625" style="136"/>
    <col min="7427" max="7427" width="10.140625" style="136" bestFit="1" customWidth="1"/>
    <col min="7428" max="7428" width="10.42578125" style="136" bestFit="1" customWidth="1"/>
    <col min="7429" max="7429" width="10" style="136" bestFit="1" customWidth="1"/>
    <col min="7430" max="7430" width="12.85546875" style="136" customWidth="1"/>
    <col min="7431" max="7431" width="10.5703125" style="136" bestFit="1" customWidth="1"/>
    <col min="7432" max="7432" width="9" style="136" bestFit="1" customWidth="1"/>
    <col min="7433" max="7680" width="9.140625" style="136"/>
    <col min="7681" max="7681" width="45.85546875" style="136" bestFit="1" customWidth="1"/>
    <col min="7682" max="7682" width="9.140625" style="136"/>
    <col min="7683" max="7683" width="10.140625" style="136" bestFit="1" customWidth="1"/>
    <col min="7684" max="7684" width="10.42578125" style="136" bestFit="1" customWidth="1"/>
    <col min="7685" max="7685" width="10" style="136" bestFit="1" customWidth="1"/>
    <col min="7686" max="7686" width="12.85546875" style="136" customWidth="1"/>
    <col min="7687" max="7687" width="10.5703125" style="136" bestFit="1" customWidth="1"/>
    <col min="7688" max="7688" width="9" style="136" bestFit="1" customWidth="1"/>
    <col min="7689" max="7936" width="9.140625" style="136"/>
    <col min="7937" max="7937" width="45.85546875" style="136" bestFit="1" customWidth="1"/>
    <col min="7938" max="7938" width="9.140625" style="136"/>
    <col min="7939" max="7939" width="10.140625" style="136" bestFit="1" customWidth="1"/>
    <col min="7940" max="7940" width="10.42578125" style="136" bestFit="1" customWidth="1"/>
    <col min="7941" max="7941" width="10" style="136" bestFit="1" customWidth="1"/>
    <col min="7942" max="7942" width="12.85546875" style="136" customWidth="1"/>
    <col min="7943" max="7943" width="10.5703125" style="136" bestFit="1" customWidth="1"/>
    <col min="7944" max="7944" width="9" style="136" bestFit="1" customWidth="1"/>
    <col min="7945" max="8192" width="9.140625" style="136"/>
    <col min="8193" max="8193" width="45.85546875" style="136" bestFit="1" customWidth="1"/>
    <col min="8194" max="8194" width="9.140625" style="136"/>
    <col min="8195" max="8195" width="10.140625" style="136" bestFit="1" customWidth="1"/>
    <col min="8196" max="8196" width="10.42578125" style="136" bestFit="1" customWidth="1"/>
    <col min="8197" max="8197" width="10" style="136" bestFit="1" customWidth="1"/>
    <col min="8198" max="8198" width="12.85546875" style="136" customWidth="1"/>
    <col min="8199" max="8199" width="10.5703125" style="136" bestFit="1" customWidth="1"/>
    <col min="8200" max="8200" width="9" style="136" bestFit="1" customWidth="1"/>
    <col min="8201" max="8448" width="9.140625" style="136"/>
    <col min="8449" max="8449" width="45.85546875" style="136" bestFit="1" customWidth="1"/>
    <col min="8450" max="8450" width="9.140625" style="136"/>
    <col min="8451" max="8451" width="10.140625" style="136" bestFit="1" customWidth="1"/>
    <col min="8452" max="8452" width="10.42578125" style="136" bestFit="1" customWidth="1"/>
    <col min="8453" max="8453" width="10" style="136" bestFit="1" customWidth="1"/>
    <col min="8454" max="8454" width="12.85546875" style="136" customWidth="1"/>
    <col min="8455" max="8455" width="10.5703125" style="136" bestFit="1" customWidth="1"/>
    <col min="8456" max="8456" width="9" style="136" bestFit="1" customWidth="1"/>
    <col min="8457" max="8704" width="9.140625" style="136"/>
    <col min="8705" max="8705" width="45.85546875" style="136" bestFit="1" customWidth="1"/>
    <col min="8706" max="8706" width="9.140625" style="136"/>
    <col min="8707" max="8707" width="10.140625" style="136" bestFit="1" customWidth="1"/>
    <col min="8708" max="8708" width="10.42578125" style="136" bestFit="1" customWidth="1"/>
    <col min="8709" max="8709" width="10" style="136" bestFit="1" customWidth="1"/>
    <col min="8710" max="8710" width="12.85546875" style="136" customWidth="1"/>
    <col min="8711" max="8711" width="10.5703125" style="136" bestFit="1" customWidth="1"/>
    <col min="8712" max="8712" width="9" style="136" bestFit="1" customWidth="1"/>
    <col min="8713" max="8960" width="9.140625" style="136"/>
    <col min="8961" max="8961" width="45.85546875" style="136" bestFit="1" customWidth="1"/>
    <col min="8962" max="8962" width="9.140625" style="136"/>
    <col min="8963" max="8963" width="10.140625" style="136" bestFit="1" customWidth="1"/>
    <col min="8964" max="8964" width="10.42578125" style="136" bestFit="1" customWidth="1"/>
    <col min="8965" max="8965" width="10" style="136" bestFit="1" customWidth="1"/>
    <col min="8966" max="8966" width="12.85546875" style="136" customWidth="1"/>
    <col min="8967" max="8967" width="10.5703125" style="136" bestFit="1" customWidth="1"/>
    <col min="8968" max="8968" width="9" style="136" bestFit="1" customWidth="1"/>
    <col min="8969" max="9216" width="9.140625" style="136"/>
    <col min="9217" max="9217" width="45.85546875" style="136" bestFit="1" customWidth="1"/>
    <col min="9218" max="9218" width="9.140625" style="136"/>
    <col min="9219" max="9219" width="10.140625" style="136" bestFit="1" customWidth="1"/>
    <col min="9220" max="9220" width="10.42578125" style="136" bestFit="1" customWidth="1"/>
    <col min="9221" max="9221" width="10" style="136" bestFit="1" customWidth="1"/>
    <col min="9222" max="9222" width="12.85546875" style="136" customWidth="1"/>
    <col min="9223" max="9223" width="10.5703125" style="136" bestFit="1" customWidth="1"/>
    <col min="9224" max="9224" width="9" style="136" bestFit="1" customWidth="1"/>
    <col min="9225" max="9472" width="9.140625" style="136"/>
    <col min="9473" max="9473" width="45.85546875" style="136" bestFit="1" customWidth="1"/>
    <col min="9474" max="9474" width="9.140625" style="136"/>
    <col min="9475" max="9475" width="10.140625" style="136" bestFit="1" customWidth="1"/>
    <col min="9476" max="9476" width="10.42578125" style="136" bestFit="1" customWidth="1"/>
    <col min="9477" max="9477" width="10" style="136" bestFit="1" customWidth="1"/>
    <col min="9478" max="9478" width="12.85546875" style="136" customWidth="1"/>
    <col min="9479" max="9479" width="10.5703125" style="136" bestFit="1" customWidth="1"/>
    <col min="9480" max="9480" width="9" style="136" bestFit="1" customWidth="1"/>
    <col min="9481" max="9728" width="9.140625" style="136"/>
    <col min="9729" max="9729" width="45.85546875" style="136" bestFit="1" customWidth="1"/>
    <col min="9730" max="9730" width="9.140625" style="136"/>
    <col min="9731" max="9731" width="10.140625" style="136" bestFit="1" customWidth="1"/>
    <col min="9732" max="9732" width="10.42578125" style="136" bestFit="1" customWidth="1"/>
    <col min="9733" max="9733" width="10" style="136" bestFit="1" customWidth="1"/>
    <col min="9734" max="9734" width="12.85546875" style="136" customWidth="1"/>
    <col min="9735" max="9735" width="10.5703125" style="136" bestFit="1" customWidth="1"/>
    <col min="9736" max="9736" width="9" style="136" bestFit="1" customWidth="1"/>
    <col min="9737" max="9984" width="9.140625" style="136"/>
    <col min="9985" max="9985" width="45.85546875" style="136" bestFit="1" customWidth="1"/>
    <col min="9986" max="9986" width="9.140625" style="136"/>
    <col min="9987" max="9987" width="10.140625" style="136" bestFit="1" customWidth="1"/>
    <col min="9988" max="9988" width="10.42578125" style="136" bestFit="1" customWidth="1"/>
    <col min="9989" max="9989" width="10" style="136" bestFit="1" customWidth="1"/>
    <col min="9990" max="9990" width="12.85546875" style="136" customWidth="1"/>
    <col min="9991" max="9991" width="10.5703125" style="136" bestFit="1" customWidth="1"/>
    <col min="9992" max="9992" width="9" style="136" bestFit="1" customWidth="1"/>
    <col min="9993" max="10240" width="9.140625" style="136"/>
    <col min="10241" max="10241" width="45.85546875" style="136" bestFit="1" customWidth="1"/>
    <col min="10242" max="10242" width="9.140625" style="136"/>
    <col min="10243" max="10243" width="10.140625" style="136" bestFit="1" customWidth="1"/>
    <col min="10244" max="10244" width="10.42578125" style="136" bestFit="1" customWidth="1"/>
    <col min="10245" max="10245" width="10" style="136" bestFit="1" customWidth="1"/>
    <col min="10246" max="10246" width="12.85546875" style="136" customWidth="1"/>
    <col min="10247" max="10247" width="10.5703125" style="136" bestFit="1" customWidth="1"/>
    <col min="10248" max="10248" width="9" style="136" bestFit="1" customWidth="1"/>
    <col min="10249" max="10496" width="9.140625" style="136"/>
    <col min="10497" max="10497" width="45.85546875" style="136" bestFit="1" customWidth="1"/>
    <col min="10498" max="10498" width="9.140625" style="136"/>
    <col min="10499" max="10499" width="10.140625" style="136" bestFit="1" customWidth="1"/>
    <col min="10500" max="10500" width="10.42578125" style="136" bestFit="1" customWidth="1"/>
    <col min="10501" max="10501" width="10" style="136" bestFit="1" customWidth="1"/>
    <col min="10502" max="10502" width="12.85546875" style="136" customWidth="1"/>
    <col min="10503" max="10503" width="10.5703125" style="136" bestFit="1" customWidth="1"/>
    <col min="10504" max="10504" width="9" style="136" bestFit="1" customWidth="1"/>
    <col min="10505" max="10752" width="9.140625" style="136"/>
    <col min="10753" max="10753" width="45.85546875" style="136" bestFit="1" customWidth="1"/>
    <col min="10754" max="10754" width="9.140625" style="136"/>
    <col min="10755" max="10755" width="10.140625" style="136" bestFit="1" customWidth="1"/>
    <col min="10756" max="10756" width="10.42578125" style="136" bestFit="1" customWidth="1"/>
    <col min="10757" max="10757" width="10" style="136" bestFit="1" customWidth="1"/>
    <col min="10758" max="10758" width="12.85546875" style="136" customWidth="1"/>
    <col min="10759" max="10759" width="10.5703125" style="136" bestFit="1" customWidth="1"/>
    <col min="10760" max="10760" width="9" style="136" bestFit="1" customWidth="1"/>
    <col min="10761" max="11008" width="9.140625" style="136"/>
    <col min="11009" max="11009" width="45.85546875" style="136" bestFit="1" customWidth="1"/>
    <col min="11010" max="11010" width="9.140625" style="136"/>
    <col min="11011" max="11011" width="10.140625" style="136" bestFit="1" customWidth="1"/>
    <col min="11012" max="11012" width="10.42578125" style="136" bestFit="1" customWidth="1"/>
    <col min="11013" max="11013" width="10" style="136" bestFit="1" customWidth="1"/>
    <col min="11014" max="11014" width="12.85546875" style="136" customWidth="1"/>
    <col min="11015" max="11015" width="10.5703125" style="136" bestFit="1" customWidth="1"/>
    <col min="11016" max="11016" width="9" style="136" bestFit="1" customWidth="1"/>
    <col min="11017" max="11264" width="9.140625" style="136"/>
    <col min="11265" max="11265" width="45.85546875" style="136" bestFit="1" customWidth="1"/>
    <col min="11266" max="11266" width="9.140625" style="136"/>
    <col min="11267" max="11267" width="10.140625" style="136" bestFit="1" customWidth="1"/>
    <col min="11268" max="11268" width="10.42578125" style="136" bestFit="1" customWidth="1"/>
    <col min="11269" max="11269" width="10" style="136" bestFit="1" customWidth="1"/>
    <col min="11270" max="11270" width="12.85546875" style="136" customWidth="1"/>
    <col min="11271" max="11271" width="10.5703125" style="136" bestFit="1" customWidth="1"/>
    <col min="11272" max="11272" width="9" style="136" bestFit="1" customWidth="1"/>
    <col min="11273" max="11520" width="9.140625" style="136"/>
    <col min="11521" max="11521" width="45.85546875" style="136" bestFit="1" customWidth="1"/>
    <col min="11522" max="11522" width="9.140625" style="136"/>
    <col min="11523" max="11523" width="10.140625" style="136" bestFit="1" customWidth="1"/>
    <col min="11524" max="11524" width="10.42578125" style="136" bestFit="1" customWidth="1"/>
    <col min="11525" max="11525" width="10" style="136" bestFit="1" customWidth="1"/>
    <col min="11526" max="11526" width="12.85546875" style="136" customWidth="1"/>
    <col min="11527" max="11527" width="10.5703125" style="136" bestFit="1" customWidth="1"/>
    <col min="11528" max="11528" width="9" style="136" bestFit="1" customWidth="1"/>
    <col min="11529" max="11776" width="9.140625" style="136"/>
    <col min="11777" max="11777" width="45.85546875" style="136" bestFit="1" customWidth="1"/>
    <col min="11778" max="11778" width="9.140625" style="136"/>
    <col min="11779" max="11779" width="10.140625" style="136" bestFit="1" customWidth="1"/>
    <col min="11780" max="11780" width="10.42578125" style="136" bestFit="1" customWidth="1"/>
    <col min="11781" max="11781" width="10" style="136" bestFit="1" customWidth="1"/>
    <col min="11782" max="11782" width="12.85546875" style="136" customWidth="1"/>
    <col min="11783" max="11783" width="10.5703125" style="136" bestFit="1" customWidth="1"/>
    <col min="11784" max="11784" width="9" style="136" bestFit="1" customWidth="1"/>
    <col min="11785" max="12032" width="9.140625" style="136"/>
    <col min="12033" max="12033" width="45.85546875" style="136" bestFit="1" customWidth="1"/>
    <col min="12034" max="12034" width="9.140625" style="136"/>
    <col min="12035" max="12035" width="10.140625" style="136" bestFit="1" customWidth="1"/>
    <col min="12036" max="12036" width="10.42578125" style="136" bestFit="1" customWidth="1"/>
    <col min="12037" max="12037" width="10" style="136" bestFit="1" customWidth="1"/>
    <col min="12038" max="12038" width="12.85546875" style="136" customWidth="1"/>
    <col min="12039" max="12039" width="10.5703125" style="136" bestFit="1" customWidth="1"/>
    <col min="12040" max="12040" width="9" style="136" bestFit="1" customWidth="1"/>
    <col min="12041" max="12288" width="9.140625" style="136"/>
    <col min="12289" max="12289" width="45.85546875" style="136" bestFit="1" customWidth="1"/>
    <col min="12290" max="12290" width="9.140625" style="136"/>
    <col min="12291" max="12291" width="10.140625" style="136" bestFit="1" customWidth="1"/>
    <col min="12292" max="12292" width="10.42578125" style="136" bestFit="1" customWidth="1"/>
    <col min="12293" max="12293" width="10" style="136" bestFit="1" customWidth="1"/>
    <col min="12294" max="12294" width="12.85546875" style="136" customWidth="1"/>
    <col min="12295" max="12295" width="10.5703125" style="136" bestFit="1" customWidth="1"/>
    <col min="12296" max="12296" width="9" style="136" bestFit="1" customWidth="1"/>
    <col min="12297" max="12544" width="9.140625" style="136"/>
    <col min="12545" max="12545" width="45.85546875" style="136" bestFit="1" customWidth="1"/>
    <col min="12546" max="12546" width="9.140625" style="136"/>
    <col min="12547" max="12547" width="10.140625" style="136" bestFit="1" customWidth="1"/>
    <col min="12548" max="12548" width="10.42578125" style="136" bestFit="1" customWidth="1"/>
    <col min="12549" max="12549" width="10" style="136" bestFit="1" customWidth="1"/>
    <col min="12550" max="12550" width="12.85546875" style="136" customWidth="1"/>
    <col min="12551" max="12551" width="10.5703125" style="136" bestFit="1" customWidth="1"/>
    <col min="12552" max="12552" width="9" style="136" bestFit="1" customWidth="1"/>
    <col min="12553" max="12800" width="9.140625" style="136"/>
    <col min="12801" max="12801" width="45.85546875" style="136" bestFit="1" customWidth="1"/>
    <col min="12802" max="12802" width="9.140625" style="136"/>
    <col min="12803" max="12803" width="10.140625" style="136" bestFit="1" customWidth="1"/>
    <col min="12804" max="12804" width="10.42578125" style="136" bestFit="1" customWidth="1"/>
    <col min="12805" max="12805" width="10" style="136" bestFit="1" customWidth="1"/>
    <col min="12806" max="12806" width="12.85546875" style="136" customWidth="1"/>
    <col min="12807" max="12807" width="10.5703125" style="136" bestFit="1" customWidth="1"/>
    <col min="12808" max="12808" width="9" style="136" bestFit="1" customWidth="1"/>
    <col min="12809" max="13056" width="9.140625" style="136"/>
    <col min="13057" max="13057" width="45.85546875" style="136" bestFit="1" customWidth="1"/>
    <col min="13058" max="13058" width="9.140625" style="136"/>
    <col min="13059" max="13059" width="10.140625" style="136" bestFit="1" customWidth="1"/>
    <col min="13060" max="13060" width="10.42578125" style="136" bestFit="1" customWidth="1"/>
    <col min="13061" max="13061" width="10" style="136" bestFit="1" customWidth="1"/>
    <col min="13062" max="13062" width="12.85546875" style="136" customWidth="1"/>
    <col min="13063" max="13063" width="10.5703125" style="136" bestFit="1" customWidth="1"/>
    <col min="13064" max="13064" width="9" style="136" bestFit="1" customWidth="1"/>
    <col min="13065" max="13312" width="9.140625" style="136"/>
    <col min="13313" max="13313" width="45.85546875" style="136" bestFit="1" customWidth="1"/>
    <col min="13314" max="13314" width="9.140625" style="136"/>
    <col min="13315" max="13315" width="10.140625" style="136" bestFit="1" customWidth="1"/>
    <col min="13316" max="13316" width="10.42578125" style="136" bestFit="1" customWidth="1"/>
    <col min="13317" max="13317" width="10" style="136" bestFit="1" customWidth="1"/>
    <col min="13318" max="13318" width="12.85546875" style="136" customWidth="1"/>
    <col min="13319" max="13319" width="10.5703125" style="136" bestFit="1" customWidth="1"/>
    <col min="13320" max="13320" width="9" style="136" bestFit="1" customWidth="1"/>
    <col min="13321" max="13568" width="9.140625" style="136"/>
    <col min="13569" max="13569" width="45.85546875" style="136" bestFit="1" customWidth="1"/>
    <col min="13570" max="13570" width="9.140625" style="136"/>
    <col min="13571" max="13571" width="10.140625" style="136" bestFit="1" customWidth="1"/>
    <col min="13572" max="13572" width="10.42578125" style="136" bestFit="1" customWidth="1"/>
    <col min="13573" max="13573" width="10" style="136" bestFit="1" customWidth="1"/>
    <col min="13574" max="13574" width="12.85546875" style="136" customWidth="1"/>
    <col min="13575" max="13575" width="10.5703125" style="136" bestFit="1" customWidth="1"/>
    <col min="13576" max="13576" width="9" style="136" bestFit="1" customWidth="1"/>
    <col min="13577" max="13824" width="9.140625" style="136"/>
    <col min="13825" max="13825" width="45.85546875" style="136" bestFit="1" customWidth="1"/>
    <col min="13826" max="13826" width="9.140625" style="136"/>
    <col min="13827" max="13827" width="10.140625" style="136" bestFit="1" customWidth="1"/>
    <col min="13828" max="13828" width="10.42578125" style="136" bestFit="1" customWidth="1"/>
    <col min="13829" max="13829" width="10" style="136" bestFit="1" customWidth="1"/>
    <col min="13830" max="13830" width="12.85546875" style="136" customWidth="1"/>
    <col min="13831" max="13831" width="10.5703125" style="136" bestFit="1" customWidth="1"/>
    <col min="13832" max="13832" width="9" style="136" bestFit="1" customWidth="1"/>
    <col min="13833" max="14080" width="9.140625" style="136"/>
    <col min="14081" max="14081" width="45.85546875" style="136" bestFit="1" customWidth="1"/>
    <col min="14082" max="14082" width="9.140625" style="136"/>
    <col min="14083" max="14083" width="10.140625" style="136" bestFit="1" customWidth="1"/>
    <col min="14084" max="14084" width="10.42578125" style="136" bestFit="1" customWidth="1"/>
    <col min="14085" max="14085" width="10" style="136" bestFit="1" customWidth="1"/>
    <col min="14086" max="14086" width="12.85546875" style="136" customWidth="1"/>
    <col min="14087" max="14087" width="10.5703125" style="136" bestFit="1" customWidth="1"/>
    <col min="14088" max="14088" width="9" style="136" bestFit="1" customWidth="1"/>
    <col min="14089" max="14336" width="9.140625" style="136"/>
    <col min="14337" max="14337" width="45.85546875" style="136" bestFit="1" customWidth="1"/>
    <col min="14338" max="14338" width="9.140625" style="136"/>
    <col min="14339" max="14339" width="10.140625" style="136" bestFit="1" customWidth="1"/>
    <col min="14340" max="14340" width="10.42578125" style="136" bestFit="1" customWidth="1"/>
    <col min="14341" max="14341" width="10" style="136" bestFit="1" customWidth="1"/>
    <col min="14342" max="14342" width="12.85546875" style="136" customWidth="1"/>
    <col min="14343" max="14343" width="10.5703125" style="136" bestFit="1" customWidth="1"/>
    <col min="14344" max="14344" width="9" style="136" bestFit="1" customWidth="1"/>
    <col min="14345" max="14592" width="9.140625" style="136"/>
    <col min="14593" max="14593" width="45.85546875" style="136" bestFit="1" customWidth="1"/>
    <col min="14594" max="14594" width="9.140625" style="136"/>
    <col min="14595" max="14595" width="10.140625" style="136" bestFit="1" customWidth="1"/>
    <col min="14596" max="14596" width="10.42578125" style="136" bestFit="1" customWidth="1"/>
    <col min="14597" max="14597" width="10" style="136" bestFit="1" customWidth="1"/>
    <col min="14598" max="14598" width="12.85546875" style="136" customWidth="1"/>
    <col min="14599" max="14599" width="10.5703125" style="136" bestFit="1" customWidth="1"/>
    <col min="14600" max="14600" width="9" style="136" bestFit="1" customWidth="1"/>
    <col min="14601" max="14848" width="9.140625" style="136"/>
    <col min="14849" max="14849" width="45.85546875" style="136" bestFit="1" customWidth="1"/>
    <col min="14850" max="14850" width="9.140625" style="136"/>
    <col min="14851" max="14851" width="10.140625" style="136" bestFit="1" customWidth="1"/>
    <col min="14852" max="14852" width="10.42578125" style="136" bestFit="1" customWidth="1"/>
    <col min="14853" max="14853" width="10" style="136" bestFit="1" customWidth="1"/>
    <col min="14854" max="14854" width="12.85546875" style="136" customWidth="1"/>
    <col min="14855" max="14855" width="10.5703125" style="136" bestFit="1" customWidth="1"/>
    <col min="14856" max="14856" width="9" style="136" bestFit="1" customWidth="1"/>
    <col min="14857" max="15104" width="9.140625" style="136"/>
    <col min="15105" max="15105" width="45.85546875" style="136" bestFit="1" customWidth="1"/>
    <col min="15106" max="15106" width="9.140625" style="136"/>
    <col min="15107" max="15107" width="10.140625" style="136" bestFit="1" customWidth="1"/>
    <col min="15108" max="15108" width="10.42578125" style="136" bestFit="1" customWidth="1"/>
    <col min="15109" max="15109" width="10" style="136" bestFit="1" customWidth="1"/>
    <col min="15110" max="15110" width="12.85546875" style="136" customWidth="1"/>
    <col min="15111" max="15111" width="10.5703125" style="136" bestFit="1" customWidth="1"/>
    <col min="15112" max="15112" width="9" style="136" bestFit="1" customWidth="1"/>
    <col min="15113" max="15360" width="9.140625" style="136"/>
    <col min="15361" max="15361" width="45.85546875" style="136" bestFit="1" customWidth="1"/>
    <col min="15362" max="15362" width="9.140625" style="136"/>
    <col min="15363" max="15363" width="10.140625" style="136" bestFit="1" customWidth="1"/>
    <col min="15364" max="15364" width="10.42578125" style="136" bestFit="1" customWidth="1"/>
    <col min="15365" max="15365" width="10" style="136" bestFit="1" customWidth="1"/>
    <col min="15366" max="15366" width="12.85546875" style="136" customWidth="1"/>
    <col min="15367" max="15367" width="10.5703125" style="136" bestFit="1" customWidth="1"/>
    <col min="15368" max="15368" width="9" style="136" bestFit="1" customWidth="1"/>
    <col min="15369" max="15616" width="9.140625" style="136"/>
    <col min="15617" max="15617" width="45.85546875" style="136" bestFit="1" customWidth="1"/>
    <col min="15618" max="15618" width="9.140625" style="136"/>
    <col min="15619" max="15619" width="10.140625" style="136" bestFit="1" customWidth="1"/>
    <col min="15620" max="15620" width="10.42578125" style="136" bestFit="1" customWidth="1"/>
    <col min="15621" max="15621" width="10" style="136" bestFit="1" customWidth="1"/>
    <col min="15622" max="15622" width="12.85546875" style="136" customWidth="1"/>
    <col min="15623" max="15623" width="10.5703125" style="136" bestFit="1" customWidth="1"/>
    <col min="15624" max="15624" width="9" style="136" bestFit="1" customWidth="1"/>
    <col min="15625" max="15872" width="9.140625" style="136"/>
    <col min="15873" max="15873" width="45.85546875" style="136" bestFit="1" customWidth="1"/>
    <col min="15874" max="15874" width="9.140625" style="136"/>
    <col min="15875" max="15875" width="10.140625" style="136" bestFit="1" customWidth="1"/>
    <col min="15876" max="15876" width="10.42578125" style="136" bestFit="1" customWidth="1"/>
    <col min="15877" max="15877" width="10" style="136" bestFit="1" customWidth="1"/>
    <col min="15878" max="15878" width="12.85546875" style="136" customWidth="1"/>
    <col min="15879" max="15879" width="10.5703125" style="136" bestFit="1" customWidth="1"/>
    <col min="15880" max="15880" width="9" style="136" bestFit="1" customWidth="1"/>
    <col min="15881" max="16128" width="9.140625" style="136"/>
    <col min="16129" max="16129" width="45.85546875" style="136" bestFit="1" customWidth="1"/>
    <col min="16130" max="16130" width="9.140625" style="136"/>
    <col min="16131" max="16131" width="10.140625" style="136" bestFit="1" customWidth="1"/>
    <col min="16132" max="16132" width="10.42578125" style="136" bestFit="1" customWidth="1"/>
    <col min="16133" max="16133" width="10" style="136" bestFit="1" customWidth="1"/>
    <col min="16134" max="16134" width="12.85546875" style="136" customWidth="1"/>
    <col min="16135" max="16135" width="10.5703125" style="136" bestFit="1" customWidth="1"/>
    <col min="16136" max="16136" width="9" style="136" bestFit="1" customWidth="1"/>
    <col min="16137" max="16384" width="9.140625" style="136"/>
  </cols>
  <sheetData>
    <row r="1" spans="1:8" ht="20.25" x14ac:dyDescent="0.2">
      <c r="A1" s="658" t="s">
        <v>724</v>
      </c>
      <c r="B1" s="659"/>
      <c r="C1" s="659"/>
      <c r="D1" s="659"/>
      <c r="E1" s="659"/>
      <c r="F1" s="659"/>
      <c r="G1" s="659"/>
      <c r="H1" s="660"/>
    </row>
    <row r="2" spans="1:8" ht="15.75" thickBot="1" x14ac:dyDescent="0.25">
      <c r="A2" s="661" t="s">
        <v>194</v>
      </c>
      <c r="B2" s="662"/>
      <c r="C2" s="662"/>
      <c r="D2" s="662"/>
      <c r="E2" s="662"/>
      <c r="F2" s="662"/>
      <c r="G2" s="662"/>
      <c r="H2" s="663"/>
    </row>
    <row r="3" spans="1:8" x14ac:dyDescent="0.2">
      <c r="A3" s="68" t="s">
        <v>434</v>
      </c>
      <c r="B3" s="68"/>
      <c r="C3" s="68" t="s">
        <v>174</v>
      </c>
      <c r="D3" s="68" t="s">
        <v>175</v>
      </c>
      <c r="E3" s="68"/>
      <c r="F3" s="68"/>
      <c r="G3" s="72"/>
      <c r="H3" s="72"/>
    </row>
    <row r="4" spans="1:8" ht="25.5" x14ac:dyDescent="0.2">
      <c r="A4" s="137" t="s">
        <v>680</v>
      </c>
      <c r="B4" s="68"/>
      <c r="C4" s="63" t="s">
        <v>15</v>
      </c>
      <c r="D4" s="138">
        <v>44981</v>
      </c>
      <c r="E4" s="68"/>
      <c r="F4" s="68"/>
      <c r="G4" s="72"/>
      <c r="H4" s="72"/>
    </row>
    <row r="5" spans="1:8" x14ac:dyDescent="0.2">
      <c r="A5" s="59" t="s">
        <v>436</v>
      </c>
      <c r="B5" s="72"/>
      <c r="C5" s="59"/>
      <c r="D5" s="139"/>
      <c r="E5" s="68"/>
      <c r="F5" s="68"/>
      <c r="G5" s="72"/>
      <c r="H5" s="72"/>
    </row>
    <row r="6" spans="1:8" ht="25.5" x14ac:dyDescent="0.2">
      <c r="A6" s="57" t="s">
        <v>176</v>
      </c>
      <c r="B6" s="57" t="s">
        <v>177</v>
      </c>
      <c r="C6" s="57" t="s">
        <v>70</v>
      </c>
      <c r="D6" s="57" t="s">
        <v>178</v>
      </c>
      <c r="E6" s="57" t="s">
        <v>179</v>
      </c>
      <c r="F6" s="57" t="s">
        <v>180</v>
      </c>
      <c r="G6" s="58" t="s">
        <v>181</v>
      </c>
      <c r="H6" s="58" t="s">
        <v>182</v>
      </c>
    </row>
    <row r="7" spans="1:8" x14ac:dyDescent="0.2">
      <c r="A7" s="60" t="s">
        <v>183</v>
      </c>
      <c r="B7" s="57"/>
      <c r="C7" s="57"/>
      <c r="D7" s="57"/>
      <c r="E7" s="57"/>
      <c r="F7" s="57"/>
      <c r="G7" s="58"/>
      <c r="H7" s="58"/>
    </row>
    <row r="8" spans="1:8" s="14" customFormat="1" ht="25.5" x14ac:dyDescent="0.2">
      <c r="A8" s="140" t="s">
        <v>435</v>
      </c>
      <c r="B8" s="61" t="s">
        <v>177</v>
      </c>
      <c r="C8" s="61">
        <v>1</v>
      </c>
      <c r="D8" s="141">
        <f>'Resumo de Cotações'!L21</f>
        <v>519.30000000000007</v>
      </c>
      <c r="E8" s="141"/>
      <c r="F8" s="141">
        <f>D8*C8</f>
        <v>519.30000000000007</v>
      </c>
      <c r="G8" s="63" t="s">
        <v>173</v>
      </c>
      <c r="H8" s="63" t="s">
        <v>728</v>
      </c>
    </row>
    <row r="9" spans="1:8" s="14" customFormat="1" ht="12.75" x14ac:dyDescent="0.2">
      <c r="A9" s="140"/>
      <c r="B9" s="61"/>
      <c r="C9" s="61"/>
      <c r="D9" s="141"/>
      <c r="E9" s="141"/>
      <c r="F9" s="141"/>
      <c r="G9" s="63"/>
      <c r="H9" s="63"/>
    </row>
    <row r="10" spans="1:8" s="14" customFormat="1" ht="12.75" x14ac:dyDescent="0.2">
      <c r="A10" s="140"/>
      <c r="B10" s="61"/>
      <c r="C10" s="61"/>
      <c r="D10" s="141"/>
      <c r="E10" s="141"/>
      <c r="F10" s="141"/>
      <c r="G10" s="63"/>
      <c r="H10" s="63"/>
    </row>
    <row r="11" spans="1:8" s="14" customFormat="1" ht="12.75" x14ac:dyDescent="0.2">
      <c r="A11" s="140"/>
      <c r="B11" s="61"/>
      <c r="C11" s="61"/>
      <c r="D11" s="141"/>
      <c r="E11" s="141"/>
      <c r="F11" s="141"/>
      <c r="G11" s="63"/>
      <c r="H11" s="63"/>
    </row>
    <row r="12" spans="1:8" x14ac:dyDescent="0.2">
      <c r="A12" s="57"/>
      <c r="B12" s="57"/>
      <c r="C12" s="57"/>
      <c r="D12" s="57"/>
      <c r="E12" s="57"/>
      <c r="F12" s="57"/>
      <c r="G12" s="58"/>
      <c r="H12" s="58"/>
    </row>
    <row r="13" spans="1:8" x14ac:dyDescent="0.2">
      <c r="A13" s="68"/>
      <c r="B13" s="68"/>
      <c r="C13" s="68"/>
      <c r="D13" s="68"/>
      <c r="E13" s="68"/>
      <c r="F13" s="71"/>
      <c r="G13" s="124"/>
      <c r="H13" s="72"/>
    </row>
    <row r="14" spans="1:8" x14ac:dyDescent="0.2">
      <c r="A14" s="67" t="s">
        <v>184</v>
      </c>
      <c r="B14" s="68"/>
      <c r="C14" s="68"/>
      <c r="D14" s="68"/>
      <c r="E14" s="68"/>
      <c r="F14" s="76">
        <f>SUM(F8:F12)</f>
        <v>519.30000000000007</v>
      </c>
      <c r="G14" s="124"/>
      <c r="H14" s="72"/>
    </row>
    <row r="15" spans="1:8" x14ac:dyDescent="0.2">
      <c r="A15" s="68" t="s">
        <v>185</v>
      </c>
      <c r="B15" s="68"/>
      <c r="C15" s="68"/>
      <c r="D15" s="77">
        <v>0.90920000000000001</v>
      </c>
      <c r="E15" s="68"/>
      <c r="F15" s="78"/>
      <c r="G15" s="124"/>
      <c r="H15" s="72"/>
    </row>
    <row r="16" spans="1:8" x14ac:dyDescent="0.2">
      <c r="A16" s="68"/>
      <c r="B16" s="68"/>
      <c r="C16" s="68"/>
      <c r="D16" s="68"/>
      <c r="E16" s="68"/>
      <c r="F16" s="71"/>
      <c r="G16" s="124"/>
      <c r="H16" s="72"/>
    </row>
    <row r="17" spans="1:8" x14ac:dyDescent="0.2">
      <c r="A17" s="72" t="s">
        <v>186</v>
      </c>
      <c r="B17" s="68"/>
      <c r="C17" s="68"/>
      <c r="D17" s="68"/>
      <c r="E17" s="68"/>
      <c r="F17" s="71"/>
      <c r="G17" s="72"/>
      <c r="H17" s="72"/>
    </row>
    <row r="18" spans="1:8" ht="25.5" x14ac:dyDescent="0.2">
      <c r="A18" s="72" t="s">
        <v>187</v>
      </c>
      <c r="B18" s="68"/>
      <c r="C18" s="68"/>
      <c r="D18" s="77">
        <v>0.15570000000000001</v>
      </c>
      <c r="E18" s="68"/>
      <c r="F18" s="78">
        <f>F14*D18</f>
        <v>80.855010000000007</v>
      </c>
      <c r="G18" s="72"/>
      <c r="H18" s="72"/>
    </row>
    <row r="19" spans="1:8" x14ac:dyDescent="0.2">
      <c r="A19" s="72"/>
      <c r="B19" s="68"/>
      <c r="C19" s="68"/>
      <c r="D19" s="77"/>
      <c r="E19" s="68"/>
      <c r="F19" s="78"/>
      <c r="G19" s="72"/>
      <c r="H19" s="72"/>
    </row>
    <row r="20" spans="1:8" x14ac:dyDescent="0.2">
      <c r="A20" s="79" t="s">
        <v>188</v>
      </c>
      <c r="B20" s="68"/>
      <c r="C20" s="68"/>
      <c r="D20" s="68"/>
      <c r="E20" s="68"/>
      <c r="F20" s="76">
        <f>F18+F14</f>
        <v>600.15501000000006</v>
      </c>
      <c r="G20" s="72"/>
      <c r="H20" s="72"/>
    </row>
    <row r="25" spans="1:8" ht="15" thickBot="1" x14ac:dyDescent="0.25">
      <c r="A25" s="14"/>
      <c r="C25" s="81"/>
      <c r="D25" s="82"/>
      <c r="E25" s="81"/>
      <c r="F25" s="393"/>
    </row>
    <row r="26" spans="1:8" x14ac:dyDescent="0.2">
      <c r="C26" s="474" t="s">
        <v>1270</v>
      </c>
      <c r="D26" s="474"/>
      <c r="E26" s="474"/>
      <c r="F26" s="474"/>
    </row>
    <row r="27" spans="1:8" x14ac:dyDescent="0.2">
      <c r="C27" s="465" t="s">
        <v>1271</v>
      </c>
      <c r="D27" s="465"/>
      <c r="E27" s="465"/>
      <c r="F27" s="465"/>
    </row>
  </sheetData>
  <mergeCells count="4">
    <mergeCell ref="A1:H1"/>
    <mergeCell ref="A2:H2"/>
    <mergeCell ref="C26:F26"/>
    <mergeCell ref="C27:F27"/>
  </mergeCells>
  <pageMargins left="0.511811024" right="0.511811024" top="0.78740157499999996" bottom="0.78740157499999996" header="0.31496062000000002" footer="0.31496062000000002"/>
  <pageSetup paperSize="9" scale="7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H27"/>
  <sheetViews>
    <sheetView view="pageBreakPreview" zoomScale="60" zoomScaleNormal="100" workbookViewId="0">
      <selection activeCell="G23" sqref="G23"/>
    </sheetView>
  </sheetViews>
  <sheetFormatPr defaultRowHeight="14.25" x14ac:dyDescent="0.2"/>
  <cols>
    <col min="1" max="1" width="45.42578125" style="136" bestFit="1" customWidth="1"/>
    <col min="2" max="2" width="8.5703125" style="136" bestFit="1" customWidth="1"/>
    <col min="3" max="3" width="11.5703125" style="136" customWidth="1"/>
    <col min="4" max="4" width="10.5703125" style="136" bestFit="1" customWidth="1"/>
    <col min="5" max="5" width="8.5703125" style="136" bestFit="1" customWidth="1"/>
    <col min="6" max="6" width="10.5703125" style="142" bestFit="1" customWidth="1"/>
    <col min="7" max="7" width="10.42578125" style="136" bestFit="1" customWidth="1"/>
    <col min="8" max="8" width="10.5703125" style="136" customWidth="1"/>
    <col min="9" max="256" width="9.140625" style="136"/>
    <col min="257" max="257" width="45.85546875" style="136" bestFit="1" customWidth="1"/>
    <col min="258" max="258" width="9.140625" style="136"/>
    <col min="259" max="259" width="10.140625" style="136" bestFit="1" customWidth="1"/>
    <col min="260" max="260" width="10.42578125" style="136" bestFit="1" customWidth="1"/>
    <col min="261" max="261" width="10" style="136" bestFit="1" customWidth="1"/>
    <col min="262" max="262" width="12.85546875" style="136" customWidth="1"/>
    <col min="263" max="263" width="10.5703125" style="136" bestFit="1" customWidth="1"/>
    <col min="264" max="264" width="9" style="136" bestFit="1" customWidth="1"/>
    <col min="265" max="512" width="9.140625" style="136"/>
    <col min="513" max="513" width="45.85546875" style="136" bestFit="1" customWidth="1"/>
    <col min="514" max="514" width="9.140625" style="136"/>
    <col min="515" max="515" width="10.140625" style="136" bestFit="1" customWidth="1"/>
    <col min="516" max="516" width="10.42578125" style="136" bestFit="1" customWidth="1"/>
    <col min="517" max="517" width="10" style="136" bestFit="1" customWidth="1"/>
    <col min="518" max="518" width="12.85546875" style="136" customWidth="1"/>
    <col min="519" max="519" width="10.5703125" style="136" bestFit="1" customWidth="1"/>
    <col min="520" max="520" width="9" style="136" bestFit="1" customWidth="1"/>
    <col min="521" max="768" width="9.140625" style="136"/>
    <col min="769" max="769" width="45.85546875" style="136" bestFit="1" customWidth="1"/>
    <col min="770" max="770" width="9.140625" style="136"/>
    <col min="771" max="771" width="10.140625" style="136" bestFit="1" customWidth="1"/>
    <col min="772" max="772" width="10.42578125" style="136" bestFit="1" customWidth="1"/>
    <col min="773" max="773" width="10" style="136" bestFit="1" customWidth="1"/>
    <col min="774" max="774" width="12.85546875" style="136" customWidth="1"/>
    <col min="775" max="775" width="10.5703125" style="136" bestFit="1" customWidth="1"/>
    <col min="776" max="776" width="9" style="136" bestFit="1" customWidth="1"/>
    <col min="777" max="1024" width="9.140625" style="136"/>
    <col min="1025" max="1025" width="45.85546875" style="136" bestFit="1" customWidth="1"/>
    <col min="1026" max="1026" width="9.140625" style="136"/>
    <col min="1027" max="1027" width="10.140625" style="136" bestFit="1" customWidth="1"/>
    <col min="1028" max="1028" width="10.42578125" style="136" bestFit="1" customWidth="1"/>
    <col min="1029" max="1029" width="10" style="136" bestFit="1" customWidth="1"/>
    <col min="1030" max="1030" width="12.85546875" style="136" customWidth="1"/>
    <col min="1031" max="1031" width="10.5703125" style="136" bestFit="1" customWidth="1"/>
    <col min="1032" max="1032" width="9" style="136" bestFit="1" customWidth="1"/>
    <col min="1033" max="1280" width="9.140625" style="136"/>
    <col min="1281" max="1281" width="45.85546875" style="136" bestFit="1" customWidth="1"/>
    <col min="1282" max="1282" width="9.140625" style="136"/>
    <col min="1283" max="1283" width="10.140625" style="136" bestFit="1" customWidth="1"/>
    <col min="1284" max="1284" width="10.42578125" style="136" bestFit="1" customWidth="1"/>
    <col min="1285" max="1285" width="10" style="136" bestFit="1" customWidth="1"/>
    <col min="1286" max="1286" width="12.85546875" style="136" customWidth="1"/>
    <col min="1287" max="1287" width="10.5703125" style="136" bestFit="1" customWidth="1"/>
    <col min="1288" max="1288" width="9" style="136" bestFit="1" customWidth="1"/>
    <col min="1289" max="1536" width="9.140625" style="136"/>
    <col min="1537" max="1537" width="45.85546875" style="136" bestFit="1" customWidth="1"/>
    <col min="1538" max="1538" width="9.140625" style="136"/>
    <col min="1539" max="1539" width="10.140625" style="136" bestFit="1" customWidth="1"/>
    <col min="1540" max="1540" width="10.42578125" style="136" bestFit="1" customWidth="1"/>
    <col min="1541" max="1541" width="10" style="136" bestFit="1" customWidth="1"/>
    <col min="1542" max="1542" width="12.85546875" style="136" customWidth="1"/>
    <col min="1543" max="1543" width="10.5703125" style="136" bestFit="1" customWidth="1"/>
    <col min="1544" max="1544" width="9" style="136" bestFit="1" customWidth="1"/>
    <col min="1545" max="1792" width="9.140625" style="136"/>
    <col min="1793" max="1793" width="45.85546875" style="136" bestFit="1" customWidth="1"/>
    <col min="1794" max="1794" width="9.140625" style="136"/>
    <col min="1795" max="1795" width="10.140625" style="136" bestFit="1" customWidth="1"/>
    <col min="1796" max="1796" width="10.42578125" style="136" bestFit="1" customWidth="1"/>
    <col min="1797" max="1797" width="10" style="136" bestFit="1" customWidth="1"/>
    <col min="1798" max="1798" width="12.85546875" style="136" customWidth="1"/>
    <col min="1799" max="1799" width="10.5703125" style="136" bestFit="1" customWidth="1"/>
    <col min="1800" max="1800" width="9" style="136" bestFit="1" customWidth="1"/>
    <col min="1801" max="2048" width="9.140625" style="136"/>
    <col min="2049" max="2049" width="45.85546875" style="136" bestFit="1" customWidth="1"/>
    <col min="2050" max="2050" width="9.140625" style="136"/>
    <col min="2051" max="2051" width="10.140625" style="136" bestFit="1" customWidth="1"/>
    <col min="2052" max="2052" width="10.42578125" style="136" bestFit="1" customWidth="1"/>
    <col min="2053" max="2053" width="10" style="136" bestFit="1" customWidth="1"/>
    <col min="2054" max="2054" width="12.85546875" style="136" customWidth="1"/>
    <col min="2055" max="2055" width="10.5703125" style="136" bestFit="1" customWidth="1"/>
    <col min="2056" max="2056" width="9" style="136" bestFit="1" customWidth="1"/>
    <col min="2057" max="2304" width="9.140625" style="136"/>
    <col min="2305" max="2305" width="45.85546875" style="136" bestFit="1" customWidth="1"/>
    <col min="2306" max="2306" width="9.140625" style="136"/>
    <col min="2307" max="2307" width="10.140625" style="136" bestFit="1" customWidth="1"/>
    <col min="2308" max="2308" width="10.42578125" style="136" bestFit="1" customWidth="1"/>
    <col min="2309" max="2309" width="10" style="136" bestFit="1" customWidth="1"/>
    <col min="2310" max="2310" width="12.85546875" style="136" customWidth="1"/>
    <col min="2311" max="2311" width="10.5703125" style="136" bestFit="1" customWidth="1"/>
    <col min="2312" max="2312" width="9" style="136" bestFit="1" customWidth="1"/>
    <col min="2313" max="2560" width="9.140625" style="136"/>
    <col min="2561" max="2561" width="45.85546875" style="136" bestFit="1" customWidth="1"/>
    <col min="2562" max="2562" width="9.140625" style="136"/>
    <col min="2563" max="2563" width="10.140625" style="136" bestFit="1" customWidth="1"/>
    <col min="2564" max="2564" width="10.42578125" style="136" bestFit="1" customWidth="1"/>
    <col min="2565" max="2565" width="10" style="136" bestFit="1" customWidth="1"/>
    <col min="2566" max="2566" width="12.85546875" style="136" customWidth="1"/>
    <col min="2567" max="2567" width="10.5703125" style="136" bestFit="1" customWidth="1"/>
    <col min="2568" max="2568" width="9" style="136" bestFit="1" customWidth="1"/>
    <col min="2569" max="2816" width="9.140625" style="136"/>
    <col min="2817" max="2817" width="45.85546875" style="136" bestFit="1" customWidth="1"/>
    <col min="2818" max="2818" width="9.140625" style="136"/>
    <col min="2819" max="2819" width="10.140625" style="136" bestFit="1" customWidth="1"/>
    <col min="2820" max="2820" width="10.42578125" style="136" bestFit="1" customWidth="1"/>
    <col min="2821" max="2821" width="10" style="136" bestFit="1" customWidth="1"/>
    <col min="2822" max="2822" width="12.85546875" style="136" customWidth="1"/>
    <col min="2823" max="2823" width="10.5703125" style="136" bestFit="1" customWidth="1"/>
    <col min="2824" max="2824" width="9" style="136" bestFit="1" customWidth="1"/>
    <col min="2825" max="3072" width="9.140625" style="136"/>
    <col min="3073" max="3073" width="45.85546875" style="136" bestFit="1" customWidth="1"/>
    <col min="3074" max="3074" width="9.140625" style="136"/>
    <col min="3075" max="3075" width="10.140625" style="136" bestFit="1" customWidth="1"/>
    <col min="3076" max="3076" width="10.42578125" style="136" bestFit="1" customWidth="1"/>
    <col min="3077" max="3077" width="10" style="136" bestFit="1" customWidth="1"/>
    <col min="3078" max="3078" width="12.85546875" style="136" customWidth="1"/>
    <col min="3079" max="3079" width="10.5703125" style="136" bestFit="1" customWidth="1"/>
    <col min="3080" max="3080" width="9" style="136" bestFit="1" customWidth="1"/>
    <col min="3081" max="3328" width="9.140625" style="136"/>
    <col min="3329" max="3329" width="45.85546875" style="136" bestFit="1" customWidth="1"/>
    <col min="3330" max="3330" width="9.140625" style="136"/>
    <col min="3331" max="3331" width="10.140625" style="136" bestFit="1" customWidth="1"/>
    <col min="3332" max="3332" width="10.42578125" style="136" bestFit="1" customWidth="1"/>
    <col min="3333" max="3333" width="10" style="136" bestFit="1" customWidth="1"/>
    <col min="3334" max="3334" width="12.85546875" style="136" customWidth="1"/>
    <col min="3335" max="3335" width="10.5703125" style="136" bestFit="1" customWidth="1"/>
    <col min="3336" max="3336" width="9" style="136" bestFit="1" customWidth="1"/>
    <col min="3337" max="3584" width="9.140625" style="136"/>
    <col min="3585" max="3585" width="45.85546875" style="136" bestFit="1" customWidth="1"/>
    <col min="3586" max="3586" width="9.140625" style="136"/>
    <col min="3587" max="3587" width="10.140625" style="136" bestFit="1" customWidth="1"/>
    <col min="3588" max="3588" width="10.42578125" style="136" bestFit="1" customWidth="1"/>
    <col min="3589" max="3589" width="10" style="136" bestFit="1" customWidth="1"/>
    <col min="3590" max="3590" width="12.85546875" style="136" customWidth="1"/>
    <col min="3591" max="3591" width="10.5703125" style="136" bestFit="1" customWidth="1"/>
    <col min="3592" max="3592" width="9" style="136" bestFit="1" customWidth="1"/>
    <col min="3593" max="3840" width="9.140625" style="136"/>
    <col min="3841" max="3841" width="45.85546875" style="136" bestFit="1" customWidth="1"/>
    <col min="3842" max="3842" width="9.140625" style="136"/>
    <col min="3843" max="3843" width="10.140625" style="136" bestFit="1" customWidth="1"/>
    <col min="3844" max="3844" width="10.42578125" style="136" bestFit="1" customWidth="1"/>
    <col min="3845" max="3845" width="10" style="136" bestFit="1" customWidth="1"/>
    <col min="3846" max="3846" width="12.85546875" style="136" customWidth="1"/>
    <col min="3847" max="3847" width="10.5703125" style="136" bestFit="1" customWidth="1"/>
    <col min="3848" max="3848" width="9" style="136" bestFit="1" customWidth="1"/>
    <col min="3849" max="4096" width="9.140625" style="136"/>
    <col min="4097" max="4097" width="45.85546875" style="136" bestFit="1" customWidth="1"/>
    <col min="4098" max="4098" width="9.140625" style="136"/>
    <col min="4099" max="4099" width="10.140625" style="136" bestFit="1" customWidth="1"/>
    <col min="4100" max="4100" width="10.42578125" style="136" bestFit="1" customWidth="1"/>
    <col min="4101" max="4101" width="10" style="136" bestFit="1" customWidth="1"/>
    <col min="4102" max="4102" width="12.85546875" style="136" customWidth="1"/>
    <col min="4103" max="4103" width="10.5703125" style="136" bestFit="1" customWidth="1"/>
    <col min="4104" max="4104" width="9" style="136" bestFit="1" customWidth="1"/>
    <col min="4105" max="4352" width="9.140625" style="136"/>
    <col min="4353" max="4353" width="45.85546875" style="136" bestFit="1" customWidth="1"/>
    <col min="4354" max="4354" width="9.140625" style="136"/>
    <col min="4355" max="4355" width="10.140625" style="136" bestFit="1" customWidth="1"/>
    <col min="4356" max="4356" width="10.42578125" style="136" bestFit="1" customWidth="1"/>
    <col min="4357" max="4357" width="10" style="136" bestFit="1" customWidth="1"/>
    <col min="4358" max="4358" width="12.85546875" style="136" customWidth="1"/>
    <col min="4359" max="4359" width="10.5703125" style="136" bestFit="1" customWidth="1"/>
    <col min="4360" max="4360" width="9" style="136" bestFit="1" customWidth="1"/>
    <col min="4361" max="4608" width="9.140625" style="136"/>
    <col min="4609" max="4609" width="45.85546875" style="136" bestFit="1" customWidth="1"/>
    <col min="4610" max="4610" width="9.140625" style="136"/>
    <col min="4611" max="4611" width="10.140625" style="136" bestFit="1" customWidth="1"/>
    <col min="4612" max="4612" width="10.42578125" style="136" bestFit="1" customWidth="1"/>
    <col min="4613" max="4613" width="10" style="136" bestFit="1" customWidth="1"/>
    <col min="4614" max="4614" width="12.85546875" style="136" customWidth="1"/>
    <col min="4615" max="4615" width="10.5703125" style="136" bestFit="1" customWidth="1"/>
    <col min="4616" max="4616" width="9" style="136" bestFit="1" customWidth="1"/>
    <col min="4617" max="4864" width="9.140625" style="136"/>
    <col min="4865" max="4865" width="45.85546875" style="136" bestFit="1" customWidth="1"/>
    <col min="4866" max="4866" width="9.140625" style="136"/>
    <col min="4867" max="4867" width="10.140625" style="136" bestFit="1" customWidth="1"/>
    <col min="4868" max="4868" width="10.42578125" style="136" bestFit="1" customWidth="1"/>
    <col min="4869" max="4869" width="10" style="136" bestFit="1" customWidth="1"/>
    <col min="4870" max="4870" width="12.85546875" style="136" customWidth="1"/>
    <col min="4871" max="4871" width="10.5703125" style="136" bestFit="1" customWidth="1"/>
    <col min="4872" max="4872" width="9" style="136" bestFit="1" customWidth="1"/>
    <col min="4873" max="5120" width="9.140625" style="136"/>
    <col min="5121" max="5121" width="45.85546875" style="136" bestFit="1" customWidth="1"/>
    <col min="5122" max="5122" width="9.140625" style="136"/>
    <col min="5123" max="5123" width="10.140625" style="136" bestFit="1" customWidth="1"/>
    <col min="5124" max="5124" width="10.42578125" style="136" bestFit="1" customWidth="1"/>
    <col min="5125" max="5125" width="10" style="136" bestFit="1" customWidth="1"/>
    <col min="5126" max="5126" width="12.85546875" style="136" customWidth="1"/>
    <col min="5127" max="5127" width="10.5703125" style="136" bestFit="1" customWidth="1"/>
    <col min="5128" max="5128" width="9" style="136" bestFit="1" customWidth="1"/>
    <col min="5129" max="5376" width="9.140625" style="136"/>
    <col min="5377" max="5377" width="45.85546875" style="136" bestFit="1" customWidth="1"/>
    <col min="5378" max="5378" width="9.140625" style="136"/>
    <col min="5379" max="5379" width="10.140625" style="136" bestFit="1" customWidth="1"/>
    <col min="5380" max="5380" width="10.42578125" style="136" bestFit="1" customWidth="1"/>
    <col min="5381" max="5381" width="10" style="136" bestFit="1" customWidth="1"/>
    <col min="5382" max="5382" width="12.85546875" style="136" customWidth="1"/>
    <col min="5383" max="5383" width="10.5703125" style="136" bestFit="1" customWidth="1"/>
    <col min="5384" max="5384" width="9" style="136" bestFit="1" customWidth="1"/>
    <col min="5385" max="5632" width="9.140625" style="136"/>
    <col min="5633" max="5633" width="45.85546875" style="136" bestFit="1" customWidth="1"/>
    <col min="5634" max="5634" width="9.140625" style="136"/>
    <col min="5635" max="5635" width="10.140625" style="136" bestFit="1" customWidth="1"/>
    <col min="5636" max="5636" width="10.42578125" style="136" bestFit="1" customWidth="1"/>
    <col min="5637" max="5637" width="10" style="136" bestFit="1" customWidth="1"/>
    <col min="5638" max="5638" width="12.85546875" style="136" customWidth="1"/>
    <col min="5639" max="5639" width="10.5703125" style="136" bestFit="1" customWidth="1"/>
    <col min="5640" max="5640" width="9" style="136" bestFit="1" customWidth="1"/>
    <col min="5641" max="5888" width="9.140625" style="136"/>
    <col min="5889" max="5889" width="45.85546875" style="136" bestFit="1" customWidth="1"/>
    <col min="5890" max="5890" width="9.140625" style="136"/>
    <col min="5891" max="5891" width="10.140625" style="136" bestFit="1" customWidth="1"/>
    <col min="5892" max="5892" width="10.42578125" style="136" bestFit="1" customWidth="1"/>
    <col min="5893" max="5893" width="10" style="136" bestFit="1" customWidth="1"/>
    <col min="5894" max="5894" width="12.85546875" style="136" customWidth="1"/>
    <col min="5895" max="5895" width="10.5703125" style="136" bestFit="1" customWidth="1"/>
    <col min="5896" max="5896" width="9" style="136" bestFit="1" customWidth="1"/>
    <col min="5897" max="6144" width="9.140625" style="136"/>
    <col min="6145" max="6145" width="45.85546875" style="136" bestFit="1" customWidth="1"/>
    <col min="6146" max="6146" width="9.140625" style="136"/>
    <col min="6147" max="6147" width="10.140625" style="136" bestFit="1" customWidth="1"/>
    <col min="6148" max="6148" width="10.42578125" style="136" bestFit="1" customWidth="1"/>
    <col min="6149" max="6149" width="10" style="136" bestFit="1" customWidth="1"/>
    <col min="6150" max="6150" width="12.85546875" style="136" customWidth="1"/>
    <col min="6151" max="6151" width="10.5703125" style="136" bestFit="1" customWidth="1"/>
    <col min="6152" max="6152" width="9" style="136" bestFit="1" customWidth="1"/>
    <col min="6153" max="6400" width="9.140625" style="136"/>
    <col min="6401" max="6401" width="45.85546875" style="136" bestFit="1" customWidth="1"/>
    <col min="6402" max="6402" width="9.140625" style="136"/>
    <col min="6403" max="6403" width="10.140625" style="136" bestFit="1" customWidth="1"/>
    <col min="6404" max="6404" width="10.42578125" style="136" bestFit="1" customWidth="1"/>
    <col min="6405" max="6405" width="10" style="136" bestFit="1" customWidth="1"/>
    <col min="6406" max="6406" width="12.85546875" style="136" customWidth="1"/>
    <col min="6407" max="6407" width="10.5703125" style="136" bestFit="1" customWidth="1"/>
    <col min="6408" max="6408" width="9" style="136" bestFit="1" customWidth="1"/>
    <col min="6409" max="6656" width="9.140625" style="136"/>
    <col min="6657" max="6657" width="45.85546875" style="136" bestFit="1" customWidth="1"/>
    <col min="6658" max="6658" width="9.140625" style="136"/>
    <col min="6659" max="6659" width="10.140625" style="136" bestFit="1" customWidth="1"/>
    <col min="6660" max="6660" width="10.42578125" style="136" bestFit="1" customWidth="1"/>
    <col min="6661" max="6661" width="10" style="136" bestFit="1" customWidth="1"/>
    <col min="6662" max="6662" width="12.85546875" style="136" customWidth="1"/>
    <col min="6663" max="6663" width="10.5703125" style="136" bestFit="1" customWidth="1"/>
    <col min="6664" max="6664" width="9" style="136" bestFit="1" customWidth="1"/>
    <col min="6665" max="6912" width="9.140625" style="136"/>
    <col min="6913" max="6913" width="45.85546875" style="136" bestFit="1" customWidth="1"/>
    <col min="6914" max="6914" width="9.140625" style="136"/>
    <col min="6915" max="6915" width="10.140625" style="136" bestFit="1" customWidth="1"/>
    <col min="6916" max="6916" width="10.42578125" style="136" bestFit="1" customWidth="1"/>
    <col min="6917" max="6917" width="10" style="136" bestFit="1" customWidth="1"/>
    <col min="6918" max="6918" width="12.85546875" style="136" customWidth="1"/>
    <col min="6919" max="6919" width="10.5703125" style="136" bestFit="1" customWidth="1"/>
    <col min="6920" max="6920" width="9" style="136" bestFit="1" customWidth="1"/>
    <col min="6921" max="7168" width="9.140625" style="136"/>
    <col min="7169" max="7169" width="45.85546875" style="136" bestFit="1" customWidth="1"/>
    <col min="7170" max="7170" width="9.140625" style="136"/>
    <col min="7171" max="7171" width="10.140625" style="136" bestFit="1" customWidth="1"/>
    <col min="7172" max="7172" width="10.42578125" style="136" bestFit="1" customWidth="1"/>
    <col min="7173" max="7173" width="10" style="136" bestFit="1" customWidth="1"/>
    <col min="7174" max="7174" width="12.85546875" style="136" customWidth="1"/>
    <col min="7175" max="7175" width="10.5703125" style="136" bestFit="1" customWidth="1"/>
    <col min="7176" max="7176" width="9" style="136" bestFit="1" customWidth="1"/>
    <col min="7177" max="7424" width="9.140625" style="136"/>
    <col min="7425" max="7425" width="45.85546875" style="136" bestFit="1" customWidth="1"/>
    <col min="7426" max="7426" width="9.140625" style="136"/>
    <col min="7427" max="7427" width="10.140625" style="136" bestFit="1" customWidth="1"/>
    <col min="7428" max="7428" width="10.42578125" style="136" bestFit="1" customWidth="1"/>
    <col min="7429" max="7429" width="10" style="136" bestFit="1" customWidth="1"/>
    <col min="7430" max="7430" width="12.85546875" style="136" customWidth="1"/>
    <col min="7431" max="7431" width="10.5703125" style="136" bestFit="1" customWidth="1"/>
    <col min="7432" max="7432" width="9" style="136" bestFit="1" customWidth="1"/>
    <col min="7433" max="7680" width="9.140625" style="136"/>
    <col min="7681" max="7681" width="45.85546875" style="136" bestFit="1" customWidth="1"/>
    <col min="7682" max="7682" width="9.140625" style="136"/>
    <col min="7683" max="7683" width="10.140625" style="136" bestFit="1" customWidth="1"/>
    <col min="7684" max="7684" width="10.42578125" style="136" bestFit="1" customWidth="1"/>
    <col min="7685" max="7685" width="10" style="136" bestFit="1" customWidth="1"/>
    <col min="7686" max="7686" width="12.85546875" style="136" customWidth="1"/>
    <col min="7687" max="7687" width="10.5703125" style="136" bestFit="1" customWidth="1"/>
    <col min="7688" max="7688" width="9" style="136" bestFit="1" customWidth="1"/>
    <col min="7689" max="7936" width="9.140625" style="136"/>
    <col min="7937" max="7937" width="45.85546875" style="136" bestFit="1" customWidth="1"/>
    <col min="7938" max="7938" width="9.140625" style="136"/>
    <col min="7939" max="7939" width="10.140625" style="136" bestFit="1" customWidth="1"/>
    <col min="7940" max="7940" width="10.42578125" style="136" bestFit="1" customWidth="1"/>
    <col min="7941" max="7941" width="10" style="136" bestFit="1" customWidth="1"/>
    <col min="7942" max="7942" width="12.85546875" style="136" customWidth="1"/>
    <col min="7943" max="7943" width="10.5703125" style="136" bestFit="1" customWidth="1"/>
    <col min="7944" max="7944" width="9" style="136" bestFit="1" customWidth="1"/>
    <col min="7945" max="8192" width="9.140625" style="136"/>
    <col min="8193" max="8193" width="45.85546875" style="136" bestFit="1" customWidth="1"/>
    <col min="8194" max="8194" width="9.140625" style="136"/>
    <col min="8195" max="8195" width="10.140625" style="136" bestFit="1" customWidth="1"/>
    <col min="8196" max="8196" width="10.42578125" style="136" bestFit="1" customWidth="1"/>
    <col min="8197" max="8197" width="10" style="136" bestFit="1" customWidth="1"/>
    <col min="8198" max="8198" width="12.85546875" style="136" customWidth="1"/>
    <col min="8199" max="8199" width="10.5703125" style="136" bestFit="1" customWidth="1"/>
    <col min="8200" max="8200" width="9" style="136" bestFit="1" customWidth="1"/>
    <col min="8201" max="8448" width="9.140625" style="136"/>
    <col min="8449" max="8449" width="45.85546875" style="136" bestFit="1" customWidth="1"/>
    <col min="8450" max="8450" width="9.140625" style="136"/>
    <col min="8451" max="8451" width="10.140625" style="136" bestFit="1" customWidth="1"/>
    <col min="8452" max="8452" width="10.42578125" style="136" bestFit="1" customWidth="1"/>
    <col min="8453" max="8453" width="10" style="136" bestFit="1" customWidth="1"/>
    <col min="8454" max="8454" width="12.85546875" style="136" customWidth="1"/>
    <col min="8455" max="8455" width="10.5703125" style="136" bestFit="1" customWidth="1"/>
    <col min="8456" max="8456" width="9" style="136" bestFit="1" customWidth="1"/>
    <col min="8457" max="8704" width="9.140625" style="136"/>
    <col min="8705" max="8705" width="45.85546875" style="136" bestFit="1" customWidth="1"/>
    <col min="8706" max="8706" width="9.140625" style="136"/>
    <col min="8707" max="8707" width="10.140625" style="136" bestFit="1" customWidth="1"/>
    <col min="8708" max="8708" width="10.42578125" style="136" bestFit="1" customWidth="1"/>
    <col min="8709" max="8709" width="10" style="136" bestFit="1" customWidth="1"/>
    <col min="8710" max="8710" width="12.85546875" style="136" customWidth="1"/>
    <col min="8711" max="8711" width="10.5703125" style="136" bestFit="1" customWidth="1"/>
    <col min="8712" max="8712" width="9" style="136" bestFit="1" customWidth="1"/>
    <col min="8713" max="8960" width="9.140625" style="136"/>
    <col min="8961" max="8961" width="45.85546875" style="136" bestFit="1" customWidth="1"/>
    <col min="8962" max="8962" width="9.140625" style="136"/>
    <col min="8963" max="8963" width="10.140625" style="136" bestFit="1" customWidth="1"/>
    <col min="8964" max="8964" width="10.42578125" style="136" bestFit="1" customWidth="1"/>
    <col min="8965" max="8965" width="10" style="136" bestFit="1" customWidth="1"/>
    <col min="8966" max="8966" width="12.85546875" style="136" customWidth="1"/>
    <col min="8967" max="8967" width="10.5703125" style="136" bestFit="1" customWidth="1"/>
    <col min="8968" max="8968" width="9" style="136" bestFit="1" customWidth="1"/>
    <col min="8969" max="9216" width="9.140625" style="136"/>
    <col min="9217" max="9217" width="45.85546875" style="136" bestFit="1" customWidth="1"/>
    <col min="9218" max="9218" width="9.140625" style="136"/>
    <col min="9219" max="9219" width="10.140625" style="136" bestFit="1" customWidth="1"/>
    <col min="9220" max="9220" width="10.42578125" style="136" bestFit="1" customWidth="1"/>
    <col min="9221" max="9221" width="10" style="136" bestFit="1" customWidth="1"/>
    <col min="9222" max="9222" width="12.85546875" style="136" customWidth="1"/>
    <col min="9223" max="9223" width="10.5703125" style="136" bestFit="1" customWidth="1"/>
    <col min="9224" max="9224" width="9" style="136" bestFit="1" customWidth="1"/>
    <col min="9225" max="9472" width="9.140625" style="136"/>
    <col min="9473" max="9473" width="45.85546875" style="136" bestFit="1" customWidth="1"/>
    <col min="9474" max="9474" width="9.140625" style="136"/>
    <col min="9475" max="9475" width="10.140625" style="136" bestFit="1" customWidth="1"/>
    <col min="9476" max="9476" width="10.42578125" style="136" bestFit="1" customWidth="1"/>
    <col min="9477" max="9477" width="10" style="136" bestFit="1" customWidth="1"/>
    <col min="9478" max="9478" width="12.85546875" style="136" customWidth="1"/>
    <col min="9479" max="9479" width="10.5703125" style="136" bestFit="1" customWidth="1"/>
    <col min="9480" max="9480" width="9" style="136" bestFit="1" customWidth="1"/>
    <col min="9481" max="9728" width="9.140625" style="136"/>
    <col min="9729" max="9729" width="45.85546875" style="136" bestFit="1" customWidth="1"/>
    <col min="9730" max="9730" width="9.140625" style="136"/>
    <col min="9731" max="9731" width="10.140625" style="136" bestFit="1" customWidth="1"/>
    <col min="9732" max="9732" width="10.42578125" style="136" bestFit="1" customWidth="1"/>
    <col min="9733" max="9733" width="10" style="136" bestFit="1" customWidth="1"/>
    <col min="9734" max="9734" width="12.85546875" style="136" customWidth="1"/>
    <col min="9735" max="9735" width="10.5703125" style="136" bestFit="1" customWidth="1"/>
    <col min="9736" max="9736" width="9" style="136" bestFit="1" customWidth="1"/>
    <col min="9737" max="9984" width="9.140625" style="136"/>
    <col min="9985" max="9985" width="45.85546875" style="136" bestFit="1" customWidth="1"/>
    <col min="9986" max="9986" width="9.140625" style="136"/>
    <col min="9987" max="9987" width="10.140625" style="136" bestFit="1" customWidth="1"/>
    <col min="9988" max="9988" width="10.42578125" style="136" bestFit="1" customWidth="1"/>
    <col min="9989" max="9989" width="10" style="136" bestFit="1" customWidth="1"/>
    <col min="9990" max="9990" width="12.85546875" style="136" customWidth="1"/>
    <col min="9991" max="9991" width="10.5703125" style="136" bestFit="1" customWidth="1"/>
    <col min="9992" max="9992" width="9" style="136" bestFit="1" customWidth="1"/>
    <col min="9993" max="10240" width="9.140625" style="136"/>
    <col min="10241" max="10241" width="45.85546875" style="136" bestFit="1" customWidth="1"/>
    <col min="10242" max="10242" width="9.140625" style="136"/>
    <col min="10243" max="10243" width="10.140625" style="136" bestFit="1" customWidth="1"/>
    <col min="10244" max="10244" width="10.42578125" style="136" bestFit="1" customWidth="1"/>
    <col min="10245" max="10245" width="10" style="136" bestFit="1" customWidth="1"/>
    <col min="10246" max="10246" width="12.85546875" style="136" customWidth="1"/>
    <col min="10247" max="10247" width="10.5703125" style="136" bestFit="1" customWidth="1"/>
    <col min="10248" max="10248" width="9" style="136" bestFit="1" customWidth="1"/>
    <col min="10249" max="10496" width="9.140625" style="136"/>
    <col min="10497" max="10497" width="45.85546875" style="136" bestFit="1" customWidth="1"/>
    <col min="10498" max="10498" width="9.140625" style="136"/>
    <col min="10499" max="10499" width="10.140625" style="136" bestFit="1" customWidth="1"/>
    <col min="10500" max="10500" width="10.42578125" style="136" bestFit="1" customWidth="1"/>
    <col min="10501" max="10501" width="10" style="136" bestFit="1" customWidth="1"/>
    <col min="10502" max="10502" width="12.85546875" style="136" customWidth="1"/>
    <col min="10503" max="10503" width="10.5703125" style="136" bestFit="1" customWidth="1"/>
    <col min="10504" max="10504" width="9" style="136" bestFit="1" customWidth="1"/>
    <col min="10505" max="10752" width="9.140625" style="136"/>
    <col min="10753" max="10753" width="45.85546875" style="136" bestFit="1" customWidth="1"/>
    <col min="10754" max="10754" width="9.140625" style="136"/>
    <col min="10755" max="10755" width="10.140625" style="136" bestFit="1" customWidth="1"/>
    <col min="10756" max="10756" width="10.42578125" style="136" bestFit="1" customWidth="1"/>
    <col min="10757" max="10757" width="10" style="136" bestFit="1" customWidth="1"/>
    <col min="10758" max="10758" width="12.85546875" style="136" customWidth="1"/>
    <col min="10759" max="10759" width="10.5703125" style="136" bestFit="1" customWidth="1"/>
    <col min="10760" max="10760" width="9" style="136" bestFit="1" customWidth="1"/>
    <col min="10761" max="11008" width="9.140625" style="136"/>
    <col min="11009" max="11009" width="45.85546875" style="136" bestFit="1" customWidth="1"/>
    <col min="11010" max="11010" width="9.140625" style="136"/>
    <col min="11011" max="11011" width="10.140625" style="136" bestFit="1" customWidth="1"/>
    <col min="11012" max="11012" width="10.42578125" style="136" bestFit="1" customWidth="1"/>
    <col min="11013" max="11013" width="10" style="136" bestFit="1" customWidth="1"/>
    <col min="11014" max="11014" width="12.85546875" style="136" customWidth="1"/>
    <col min="11015" max="11015" width="10.5703125" style="136" bestFit="1" customWidth="1"/>
    <col min="11016" max="11016" width="9" style="136" bestFit="1" customWidth="1"/>
    <col min="11017" max="11264" width="9.140625" style="136"/>
    <col min="11265" max="11265" width="45.85546875" style="136" bestFit="1" customWidth="1"/>
    <col min="11266" max="11266" width="9.140625" style="136"/>
    <col min="11267" max="11267" width="10.140625" style="136" bestFit="1" customWidth="1"/>
    <col min="11268" max="11268" width="10.42578125" style="136" bestFit="1" customWidth="1"/>
    <col min="11269" max="11269" width="10" style="136" bestFit="1" customWidth="1"/>
    <col min="11270" max="11270" width="12.85546875" style="136" customWidth="1"/>
    <col min="11271" max="11271" width="10.5703125" style="136" bestFit="1" customWidth="1"/>
    <col min="11272" max="11272" width="9" style="136" bestFit="1" customWidth="1"/>
    <col min="11273" max="11520" width="9.140625" style="136"/>
    <col min="11521" max="11521" width="45.85546875" style="136" bestFit="1" customWidth="1"/>
    <col min="11522" max="11522" width="9.140625" style="136"/>
    <col min="11523" max="11523" width="10.140625" style="136" bestFit="1" customWidth="1"/>
    <col min="11524" max="11524" width="10.42578125" style="136" bestFit="1" customWidth="1"/>
    <col min="11525" max="11525" width="10" style="136" bestFit="1" customWidth="1"/>
    <col min="11526" max="11526" width="12.85546875" style="136" customWidth="1"/>
    <col min="11527" max="11527" width="10.5703125" style="136" bestFit="1" customWidth="1"/>
    <col min="11528" max="11528" width="9" style="136" bestFit="1" customWidth="1"/>
    <col min="11529" max="11776" width="9.140625" style="136"/>
    <col min="11777" max="11777" width="45.85546875" style="136" bestFit="1" customWidth="1"/>
    <col min="11778" max="11778" width="9.140625" style="136"/>
    <col min="11779" max="11779" width="10.140625" style="136" bestFit="1" customWidth="1"/>
    <col min="11780" max="11780" width="10.42578125" style="136" bestFit="1" customWidth="1"/>
    <col min="11781" max="11781" width="10" style="136" bestFit="1" customWidth="1"/>
    <col min="11782" max="11782" width="12.85546875" style="136" customWidth="1"/>
    <col min="11783" max="11783" width="10.5703125" style="136" bestFit="1" customWidth="1"/>
    <col min="11784" max="11784" width="9" style="136" bestFit="1" customWidth="1"/>
    <col min="11785" max="12032" width="9.140625" style="136"/>
    <col min="12033" max="12033" width="45.85546875" style="136" bestFit="1" customWidth="1"/>
    <col min="12034" max="12034" width="9.140625" style="136"/>
    <col min="12035" max="12035" width="10.140625" style="136" bestFit="1" customWidth="1"/>
    <col min="12036" max="12036" width="10.42578125" style="136" bestFit="1" customWidth="1"/>
    <col min="12037" max="12037" width="10" style="136" bestFit="1" customWidth="1"/>
    <col min="12038" max="12038" width="12.85546875" style="136" customWidth="1"/>
    <col min="12039" max="12039" width="10.5703125" style="136" bestFit="1" customWidth="1"/>
    <col min="12040" max="12040" width="9" style="136" bestFit="1" customWidth="1"/>
    <col min="12041" max="12288" width="9.140625" style="136"/>
    <col min="12289" max="12289" width="45.85546875" style="136" bestFit="1" customWidth="1"/>
    <col min="12290" max="12290" width="9.140625" style="136"/>
    <col min="12291" max="12291" width="10.140625" style="136" bestFit="1" customWidth="1"/>
    <col min="12292" max="12292" width="10.42578125" style="136" bestFit="1" customWidth="1"/>
    <col min="12293" max="12293" width="10" style="136" bestFit="1" customWidth="1"/>
    <col min="12294" max="12294" width="12.85546875" style="136" customWidth="1"/>
    <col min="12295" max="12295" width="10.5703125" style="136" bestFit="1" customWidth="1"/>
    <col min="12296" max="12296" width="9" style="136" bestFit="1" customWidth="1"/>
    <col min="12297" max="12544" width="9.140625" style="136"/>
    <col min="12545" max="12545" width="45.85546875" style="136" bestFit="1" customWidth="1"/>
    <col min="12546" max="12546" width="9.140625" style="136"/>
    <col min="12547" max="12547" width="10.140625" style="136" bestFit="1" customWidth="1"/>
    <col min="12548" max="12548" width="10.42578125" style="136" bestFit="1" customWidth="1"/>
    <col min="12549" max="12549" width="10" style="136" bestFit="1" customWidth="1"/>
    <col min="12550" max="12550" width="12.85546875" style="136" customWidth="1"/>
    <col min="12551" max="12551" width="10.5703125" style="136" bestFit="1" customWidth="1"/>
    <col min="12552" max="12552" width="9" style="136" bestFit="1" customWidth="1"/>
    <col min="12553" max="12800" width="9.140625" style="136"/>
    <col min="12801" max="12801" width="45.85546875" style="136" bestFit="1" customWidth="1"/>
    <col min="12802" max="12802" width="9.140625" style="136"/>
    <col min="12803" max="12803" width="10.140625" style="136" bestFit="1" customWidth="1"/>
    <col min="12804" max="12804" width="10.42578125" style="136" bestFit="1" customWidth="1"/>
    <col min="12805" max="12805" width="10" style="136" bestFit="1" customWidth="1"/>
    <col min="12806" max="12806" width="12.85546875" style="136" customWidth="1"/>
    <col min="12807" max="12807" width="10.5703125" style="136" bestFit="1" customWidth="1"/>
    <col min="12808" max="12808" width="9" style="136" bestFit="1" customWidth="1"/>
    <col min="12809" max="13056" width="9.140625" style="136"/>
    <col min="13057" max="13057" width="45.85546875" style="136" bestFit="1" customWidth="1"/>
    <col min="13058" max="13058" width="9.140625" style="136"/>
    <col min="13059" max="13059" width="10.140625" style="136" bestFit="1" customWidth="1"/>
    <col min="13060" max="13060" width="10.42578125" style="136" bestFit="1" customWidth="1"/>
    <col min="13061" max="13061" width="10" style="136" bestFit="1" customWidth="1"/>
    <col min="13062" max="13062" width="12.85546875" style="136" customWidth="1"/>
    <col min="13063" max="13063" width="10.5703125" style="136" bestFit="1" customWidth="1"/>
    <col min="13064" max="13064" width="9" style="136" bestFit="1" customWidth="1"/>
    <col min="13065" max="13312" width="9.140625" style="136"/>
    <col min="13313" max="13313" width="45.85546875" style="136" bestFit="1" customWidth="1"/>
    <col min="13314" max="13314" width="9.140625" style="136"/>
    <col min="13315" max="13315" width="10.140625" style="136" bestFit="1" customWidth="1"/>
    <col min="13316" max="13316" width="10.42578125" style="136" bestFit="1" customWidth="1"/>
    <col min="13317" max="13317" width="10" style="136" bestFit="1" customWidth="1"/>
    <col min="13318" max="13318" width="12.85546875" style="136" customWidth="1"/>
    <col min="13319" max="13319" width="10.5703125" style="136" bestFit="1" customWidth="1"/>
    <col min="13320" max="13320" width="9" style="136" bestFit="1" customWidth="1"/>
    <col min="13321" max="13568" width="9.140625" style="136"/>
    <col min="13569" max="13569" width="45.85546875" style="136" bestFit="1" customWidth="1"/>
    <col min="13570" max="13570" width="9.140625" style="136"/>
    <col min="13571" max="13571" width="10.140625" style="136" bestFit="1" customWidth="1"/>
    <col min="13572" max="13572" width="10.42578125" style="136" bestFit="1" customWidth="1"/>
    <col min="13573" max="13573" width="10" style="136" bestFit="1" customWidth="1"/>
    <col min="13574" max="13574" width="12.85546875" style="136" customWidth="1"/>
    <col min="13575" max="13575" width="10.5703125" style="136" bestFit="1" customWidth="1"/>
    <col min="13576" max="13576" width="9" style="136" bestFit="1" customWidth="1"/>
    <col min="13577" max="13824" width="9.140625" style="136"/>
    <col min="13825" max="13825" width="45.85546875" style="136" bestFit="1" customWidth="1"/>
    <col min="13826" max="13826" width="9.140625" style="136"/>
    <col min="13827" max="13827" width="10.140625" style="136" bestFit="1" customWidth="1"/>
    <col min="13828" max="13828" width="10.42578125" style="136" bestFit="1" customWidth="1"/>
    <col min="13829" max="13829" width="10" style="136" bestFit="1" customWidth="1"/>
    <col min="13830" max="13830" width="12.85546875" style="136" customWidth="1"/>
    <col min="13831" max="13831" width="10.5703125" style="136" bestFit="1" customWidth="1"/>
    <col min="13832" max="13832" width="9" style="136" bestFit="1" customWidth="1"/>
    <col min="13833" max="14080" width="9.140625" style="136"/>
    <col min="14081" max="14081" width="45.85546875" style="136" bestFit="1" customWidth="1"/>
    <col min="14082" max="14082" width="9.140625" style="136"/>
    <col min="14083" max="14083" width="10.140625" style="136" bestFit="1" customWidth="1"/>
    <col min="14084" max="14084" width="10.42578125" style="136" bestFit="1" customWidth="1"/>
    <col min="14085" max="14085" width="10" style="136" bestFit="1" customWidth="1"/>
    <col min="14086" max="14086" width="12.85546875" style="136" customWidth="1"/>
    <col min="14087" max="14087" width="10.5703125" style="136" bestFit="1" customWidth="1"/>
    <col min="14088" max="14088" width="9" style="136" bestFit="1" customWidth="1"/>
    <col min="14089" max="14336" width="9.140625" style="136"/>
    <col min="14337" max="14337" width="45.85546875" style="136" bestFit="1" customWidth="1"/>
    <col min="14338" max="14338" width="9.140625" style="136"/>
    <col min="14339" max="14339" width="10.140625" style="136" bestFit="1" customWidth="1"/>
    <col min="14340" max="14340" width="10.42578125" style="136" bestFit="1" customWidth="1"/>
    <col min="14341" max="14341" width="10" style="136" bestFit="1" customWidth="1"/>
    <col min="14342" max="14342" width="12.85546875" style="136" customWidth="1"/>
    <col min="14343" max="14343" width="10.5703125" style="136" bestFit="1" customWidth="1"/>
    <col min="14344" max="14344" width="9" style="136" bestFit="1" customWidth="1"/>
    <col min="14345" max="14592" width="9.140625" style="136"/>
    <col min="14593" max="14593" width="45.85546875" style="136" bestFit="1" customWidth="1"/>
    <col min="14594" max="14594" width="9.140625" style="136"/>
    <col min="14595" max="14595" width="10.140625" style="136" bestFit="1" customWidth="1"/>
    <col min="14596" max="14596" width="10.42578125" style="136" bestFit="1" customWidth="1"/>
    <col min="14597" max="14597" width="10" style="136" bestFit="1" customWidth="1"/>
    <col min="14598" max="14598" width="12.85546875" style="136" customWidth="1"/>
    <col min="14599" max="14599" width="10.5703125" style="136" bestFit="1" customWidth="1"/>
    <col min="14600" max="14600" width="9" style="136" bestFit="1" customWidth="1"/>
    <col min="14601" max="14848" width="9.140625" style="136"/>
    <col min="14849" max="14849" width="45.85546875" style="136" bestFit="1" customWidth="1"/>
    <col min="14850" max="14850" width="9.140625" style="136"/>
    <col min="14851" max="14851" width="10.140625" style="136" bestFit="1" customWidth="1"/>
    <col min="14852" max="14852" width="10.42578125" style="136" bestFit="1" customWidth="1"/>
    <col min="14853" max="14853" width="10" style="136" bestFit="1" customWidth="1"/>
    <col min="14854" max="14854" width="12.85546875" style="136" customWidth="1"/>
    <col min="14855" max="14855" width="10.5703125" style="136" bestFit="1" customWidth="1"/>
    <col min="14856" max="14856" width="9" style="136" bestFit="1" customWidth="1"/>
    <col min="14857" max="15104" width="9.140625" style="136"/>
    <col min="15105" max="15105" width="45.85546875" style="136" bestFit="1" customWidth="1"/>
    <col min="15106" max="15106" width="9.140625" style="136"/>
    <col min="15107" max="15107" width="10.140625" style="136" bestFit="1" customWidth="1"/>
    <col min="15108" max="15108" width="10.42578125" style="136" bestFit="1" customWidth="1"/>
    <col min="15109" max="15109" width="10" style="136" bestFit="1" customWidth="1"/>
    <col min="15110" max="15110" width="12.85546875" style="136" customWidth="1"/>
    <col min="15111" max="15111" width="10.5703125" style="136" bestFit="1" customWidth="1"/>
    <col min="15112" max="15112" width="9" style="136" bestFit="1" customWidth="1"/>
    <col min="15113" max="15360" width="9.140625" style="136"/>
    <col min="15361" max="15361" width="45.85546875" style="136" bestFit="1" customWidth="1"/>
    <col min="15362" max="15362" width="9.140625" style="136"/>
    <col min="15363" max="15363" width="10.140625" style="136" bestFit="1" customWidth="1"/>
    <col min="15364" max="15364" width="10.42578125" style="136" bestFit="1" customWidth="1"/>
    <col min="15365" max="15365" width="10" style="136" bestFit="1" customWidth="1"/>
    <col min="15366" max="15366" width="12.85546875" style="136" customWidth="1"/>
    <col min="15367" max="15367" width="10.5703125" style="136" bestFit="1" customWidth="1"/>
    <col min="15368" max="15368" width="9" style="136" bestFit="1" customWidth="1"/>
    <col min="15369" max="15616" width="9.140625" style="136"/>
    <col min="15617" max="15617" width="45.85546875" style="136" bestFit="1" customWidth="1"/>
    <col min="15618" max="15618" width="9.140625" style="136"/>
    <col min="15619" max="15619" width="10.140625" style="136" bestFit="1" customWidth="1"/>
    <col min="15620" max="15620" width="10.42578125" style="136" bestFit="1" customWidth="1"/>
    <col min="15621" max="15621" width="10" style="136" bestFit="1" customWidth="1"/>
    <col min="15622" max="15622" width="12.85546875" style="136" customWidth="1"/>
    <col min="15623" max="15623" width="10.5703125" style="136" bestFit="1" customWidth="1"/>
    <col min="15624" max="15624" width="9" style="136" bestFit="1" customWidth="1"/>
    <col min="15625" max="15872" width="9.140625" style="136"/>
    <col min="15873" max="15873" width="45.85546875" style="136" bestFit="1" customWidth="1"/>
    <col min="15874" max="15874" width="9.140625" style="136"/>
    <col min="15875" max="15875" width="10.140625" style="136" bestFit="1" customWidth="1"/>
    <col min="15876" max="15876" width="10.42578125" style="136" bestFit="1" customWidth="1"/>
    <col min="15877" max="15877" width="10" style="136" bestFit="1" customWidth="1"/>
    <col min="15878" max="15878" width="12.85546875" style="136" customWidth="1"/>
    <col min="15879" max="15879" width="10.5703125" style="136" bestFit="1" customWidth="1"/>
    <col min="15880" max="15880" width="9" style="136" bestFit="1" customWidth="1"/>
    <col min="15881" max="16128" width="9.140625" style="136"/>
    <col min="16129" max="16129" width="45.85546875" style="136" bestFit="1" customWidth="1"/>
    <col min="16130" max="16130" width="9.140625" style="136"/>
    <col min="16131" max="16131" width="10.140625" style="136" bestFit="1" customWidth="1"/>
    <col min="16132" max="16132" width="10.42578125" style="136" bestFit="1" customWidth="1"/>
    <col min="16133" max="16133" width="10" style="136" bestFit="1" customWidth="1"/>
    <col min="16134" max="16134" width="12.85546875" style="136" customWidth="1"/>
    <col min="16135" max="16135" width="10.5703125" style="136" bestFit="1" customWidth="1"/>
    <col min="16136" max="16136" width="9" style="136" bestFit="1" customWidth="1"/>
    <col min="16137" max="16384" width="9.140625" style="136"/>
  </cols>
  <sheetData>
    <row r="1" spans="1:8" ht="20.25" x14ac:dyDescent="0.2">
      <c r="A1" s="658" t="s">
        <v>511</v>
      </c>
      <c r="B1" s="659"/>
      <c r="C1" s="659"/>
      <c r="D1" s="659"/>
      <c r="E1" s="659"/>
      <c r="F1" s="659"/>
      <c r="G1" s="659"/>
      <c r="H1" s="660"/>
    </row>
    <row r="2" spans="1:8" ht="15.75" thickBot="1" x14ac:dyDescent="0.25">
      <c r="A2" s="661" t="s">
        <v>194</v>
      </c>
      <c r="B2" s="662"/>
      <c r="C2" s="662"/>
      <c r="D2" s="662"/>
      <c r="E2" s="662"/>
      <c r="F2" s="662"/>
      <c r="G2" s="662"/>
      <c r="H2" s="663"/>
    </row>
    <row r="3" spans="1:8" x14ac:dyDescent="0.2">
      <c r="A3" s="68" t="s">
        <v>434</v>
      </c>
      <c r="B3" s="68"/>
      <c r="C3" s="68" t="s">
        <v>174</v>
      </c>
      <c r="D3" s="68" t="s">
        <v>175</v>
      </c>
      <c r="E3" s="68"/>
      <c r="F3" s="68"/>
      <c r="G3" s="72"/>
      <c r="H3" s="72"/>
    </row>
    <row r="4" spans="1:8" x14ac:dyDescent="0.2">
      <c r="A4" s="137" t="s">
        <v>717</v>
      </c>
      <c r="B4" s="68"/>
      <c r="C4" s="63" t="s">
        <v>15</v>
      </c>
      <c r="D4" s="138">
        <v>44707</v>
      </c>
      <c r="E4" s="68"/>
      <c r="F4" s="68"/>
      <c r="G4" s="72"/>
      <c r="H4" s="72"/>
    </row>
    <row r="5" spans="1:8" x14ac:dyDescent="0.2">
      <c r="A5" s="59" t="s">
        <v>436</v>
      </c>
      <c r="B5" s="72"/>
      <c r="C5" s="59"/>
      <c r="D5" s="139"/>
      <c r="E5" s="68"/>
      <c r="F5" s="68"/>
      <c r="G5" s="72"/>
      <c r="H5" s="72"/>
    </row>
    <row r="6" spans="1:8" ht="25.5" x14ac:dyDescent="0.2">
      <c r="A6" s="57" t="s">
        <v>176</v>
      </c>
      <c r="B6" s="57" t="s">
        <v>177</v>
      </c>
      <c r="C6" s="57" t="s">
        <v>70</v>
      </c>
      <c r="D6" s="57" t="s">
        <v>178</v>
      </c>
      <c r="E6" s="57" t="s">
        <v>179</v>
      </c>
      <c r="F6" s="57" t="s">
        <v>180</v>
      </c>
      <c r="G6" s="58" t="s">
        <v>181</v>
      </c>
      <c r="H6" s="58" t="s">
        <v>182</v>
      </c>
    </row>
    <row r="7" spans="1:8" x14ac:dyDescent="0.2">
      <c r="A7" s="60" t="s">
        <v>183</v>
      </c>
      <c r="B7" s="57"/>
      <c r="C7" s="57"/>
      <c r="D7" s="57"/>
      <c r="E7" s="57"/>
      <c r="F7" s="57"/>
      <c r="G7" s="58"/>
      <c r="H7" s="58"/>
    </row>
    <row r="8" spans="1:8" s="14" customFormat="1" ht="12.75" x14ac:dyDescent="0.2">
      <c r="A8" s="140" t="s">
        <v>717</v>
      </c>
      <c r="B8" s="61" t="s">
        <v>177</v>
      </c>
      <c r="C8" s="61">
        <v>1</v>
      </c>
      <c r="D8" s="141">
        <f>'Resumo de Cotações'!L22</f>
        <v>511.26666666666671</v>
      </c>
      <c r="E8" s="141"/>
      <c r="F8" s="141">
        <f>D8*C8</f>
        <v>511.26666666666671</v>
      </c>
      <c r="G8" s="63" t="s">
        <v>173</v>
      </c>
      <c r="H8" s="63" t="s">
        <v>744</v>
      </c>
    </row>
    <row r="9" spans="1:8" s="14" customFormat="1" ht="12.75" x14ac:dyDescent="0.2">
      <c r="A9" s="140"/>
      <c r="B9" s="61"/>
      <c r="C9" s="61"/>
      <c r="D9" s="141"/>
      <c r="E9" s="141"/>
      <c r="F9" s="141"/>
      <c r="G9" s="63"/>
      <c r="H9" s="63"/>
    </row>
    <row r="10" spans="1:8" s="14" customFormat="1" ht="12.75" x14ac:dyDescent="0.2">
      <c r="A10" s="140"/>
      <c r="B10" s="61"/>
      <c r="C10" s="61"/>
      <c r="D10" s="141"/>
      <c r="E10" s="141"/>
      <c r="F10" s="141"/>
      <c r="G10" s="63"/>
      <c r="H10" s="63"/>
    </row>
    <row r="11" spans="1:8" s="14" customFormat="1" ht="12.75" x14ac:dyDescent="0.2">
      <c r="A11" s="140"/>
      <c r="B11" s="61"/>
      <c r="C11" s="61"/>
      <c r="D11" s="141"/>
      <c r="E11" s="141"/>
      <c r="F11" s="141"/>
      <c r="G11" s="63"/>
      <c r="H11" s="63"/>
    </row>
    <row r="12" spans="1:8" x14ac:dyDescent="0.2">
      <c r="A12" s="57"/>
      <c r="B12" s="57"/>
      <c r="C12" s="57"/>
      <c r="D12" s="57"/>
      <c r="E12" s="57"/>
      <c r="F12" s="57"/>
      <c r="G12" s="58"/>
      <c r="H12" s="58"/>
    </row>
    <row r="13" spans="1:8" x14ac:dyDescent="0.2">
      <c r="A13" s="68"/>
      <c r="B13" s="68"/>
      <c r="C13" s="68"/>
      <c r="D13" s="68"/>
      <c r="E13" s="68"/>
      <c r="F13" s="71"/>
      <c r="G13" s="124"/>
      <c r="H13" s="72"/>
    </row>
    <row r="14" spans="1:8" x14ac:dyDescent="0.2">
      <c r="A14" s="67" t="s">
        <v>184</v>
      </c>
      <c r="B14" s="68"/>
      <c r="C14" s="68"/>
      <c r="D14" s="68"/>
      <c r="E14" s="68"/>
      <c r="F14" s="76">
        <f>SUM(F8:F12)</f>
        <v>511.26666666666671</v>
      </c>
      <c r="G14" s="124"/>
      <c r="H14" s="72"/>
    </row>
    <row r="15" spans="1:8" x14ac:dyDescent="0.2">
      <c r="A15" s="68" t="s">
        <v>185</v>
      </c>
      <c r="B15" s="68"/>
      <c r="C15" s="68"/>
      <c r="D15" s="77">
        <v>0.90920000000000001</v>
      </c>
      <c r="E15" s="68"/>
      <c r="F15" s="78"/>
      <c r="G15" s="124"/>
      <c r="H15" s="72"/>
    </row>
    <row r="16" spans="1:8" x14ac:dyDescent="0.2">
      <c r="A16" s="68"/>
      <c r="B16" s="68"/>
      <c r="C16" s="68"/>
      <c r="D16" s="68"/>
      <c r="E16" s="68"/>
      <c r="F16" s="71"/>
      <c r="G16" s="124"/>
      <c r="H16" s="72"/>
    </row>
    <row r="17" spans="1:8" x14ac:dyDescent="0.2">
      <c r="A17" s="72" t="s">
        <v>186</v>
      </c>
      <c r="B17" s="68"/>
      <c r="C17" s="68"/>
      <c r="D17" s="68"/>
      <c r="E17" s="68"/>
      <c r="F17" s="71"/>
      <c r="G17" s="72"/>
      <c r="H17" s="72"/>
    </row>
    <row r="18" spans="1:8" ht="25.5" x14ac:dyDescent="0.2">
      <c r="A18" s="72" t="s">
        <v>187</v>
      </c>
      <c r="B18" s="68"/>
      <c r="C18" s="68"/>
      <c r="D18" s="77">
        <v>0.15570000000000001</v>
      </c>
      <c r="E18" s="68"/>
      <c r="F18" s="78">
        <f>F14*D18</f>
        <v>79.604220000000012</v>
      </c>
      <c r="G18" s="72"/>
      <c r="H18" s="72"/>
    </row>
    <row r="19" spans="1:8" x14ac:dyDescent="0.2">
      <c r="A19" s="72"/>
      <c r="B19" s="68"/>
      <c r="C19" s="68"/>
      <c r="D19" s="77"/>
      <c r="E19" s="68"/>
      <c r="F19" s="78"/>
      <c r="G19" s="72"/>
      <c r="H19" s="72"/>
    </row>
    <row r="20" spans="1:8" x14ac:dyDescent="0.2">
      <c r="A20" s="79" t="s">
        <v>188</v>
      </c>
      <c r="B20" s="68"/>
      <c r="C20" s="68"/>
      <c r="D20" s="68"/>
      <c r="E20" s="68"/>
      <c r="F20" s="76">
        <f>F18+F14</f>
        <v>590.87088666666671</v>
      </c>
      <c r="G20" s="72"/>
      <c r="H20" s="72"/>
    </row>
    <row r="25" spans="1:8" ht="15" thickBot="1" x14ac:dyDescent="0.25">
      <c r="A25" s="14"/>
      <c r="C25" s="81"/>
      <c r="D25" s="82"/>
      <c r="E25" s="81"/>
      <c r="F25" s="393"/>
    </row>
    <row r="26" spans="1:8" x14ac:dyDescent="0.2">
      <c r="C26" s="474" t="s">
        <v>1270</v>
      </c>
      <c r="D26" s="474"/>
      <c r="E26" s="474"/>
      <c r="F26" s="474"/>
    </row>
    <row r="27" spans="1:8" x14ac:dyDescent="0.2">
      <c r="C27" s="465" t="s">
        <v>1271</v>
      </c>
      <c r="D27" s="465"/>
      <c r="E27" s="465"/>
      <c r="F27" s="465"/>
    </row>
  </sheetData>
  <mergeCells count="4">
    <mergeCell ref="A1:H1"/>
    <mergeCell ref="A2:H2"/>
    <mergeCell ref="C26:F26"/>
    <mergeCell ref="C27:F27"/>
  </mergeCells>
  <pageMargins left="0.511811024" right="0.511811024" top="0.78740157499999996" bottom="0.78740157499999996" header="0.31496062000000002" footer="0.31496062000000002"/>
  <pageSetup paperSize="9" scale="7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J40"/>
  <sheetViews>
    <sheetView view="pageBreakPreview" topLeftCell="A13" zoomScale="60" zoomScaleNormal="100" workbookViewId="0">
      <selection activeCell="E38" sqref="E38:H40"/>
    </sheetView>
  </sheetViews>
  <sheetFormatPr defaultRowHeight="15" x14ac:dyDescent="0.25"/>
  <cols>
    <col min="1" max="1" width="45.85546875" style="4" bestFit="1" customWidth="1"/>
    <col min="2" max="2" width="9.140625" style="4"/>
    <col min="3" max="3" width="10.140625" style="4" bestFit="1" customWidth="1"/>
    <col min="4" max="4" width="10.42578125" style="4" bestFit="1" customWidth="1"/>
    <col min="5" max="5" width="10" style="4" bestFit="1" customWidth="1"/>
    <col min="6" max="6" width="12.85546875" style="19" customWidth="1"/>
    <col min="7" max="7" width="9.140625" style="4"/>
    <col min="8" max="8" width="9" style="4" bestFit="1" customWidth="1"/>
    <col min="9" max="256" width="9.140625" style="4"/>
    <col min="257" max="257" width="45.85546875" style="4" bestFit="1" customWidth="1"/>
    <col min="258" max="258" width="9.140625" style="4"/>
    <col min="259" max="259" width="10.140625" style="4" bestFit="1" customWidth="1"/>
    <col min="260" max="260" width="10.42578125" style="4" bestFit="1" customWidth="1"/>
    <col min="261" max="261" width="10" style="4" bestFit="1" customWidth="1"/>
    <col min="262" max="262" width="12.85546875" style="4" customWidth="1"/>
    <col min="263" max="263" width="9.140625" style="4"/>
    <col min="264" max="264" width="9" style="4" bestFit="1" customWidth="1"/>
    <col min="265" max="512" width="9.140625" style="4"/>
    <col min="513" max="513" width="45.85546875" style="4" bestFit="1" customWidth="1"/>
    <col min="514" max="514" width="9.140625" style="4"/>
    <col min="515" max="515" width="10.140625" style="4" bestFit="1" customWidth="1"/>
    <col min="516" max="516" width="10.42578125" style="4" bestFit="1" customWidth="1"/>
    <col min="517" max="517" width="10" style="4" bestFit="1" customWidth="1"/>
    <col min="518" max="518" width="12.85546875" style="4" customWidth="1"/>
    <col min="519" max="519" width="9.140625" style="4"/>
    <col min="520" max="520" width="9" style="4" bestFit="1" customWidth="1"/>
    <col min="521" max="768" width="9.140625" style="4"/>
    <col min="769" max="769" width="45.85546875" style="4" bestFit="1" customWidth="1"/>
    <col min="770" max="770" width="9.140625" style="4"/>
    <col min="771" max="771" width="10.140625" style="4" bestFit="1" customWidth="1"/>
    <col min="772" max="772" width="10.42578125" style="4" bestFit="1" customWidth="1"/>
    <col min="773" max="773" width="10" style="4" bestFit="1" customWidth="1"/>
    <col min="774" max="774" width="12.85546875" style="4" customWidth="1"/>
    <col min="775" max="775" width="9.140625" style="4"/>
    <col min="776" max="776" width="9" style="4" bestFit="1" customWidth="1"/>
    <col min="777" max="1024" width="9.140625" style="4"/>
    <col min="1025" max="1025" width="45.85546875" style="4" bestFit="1" customWidth="1"/>
    <col min="1026" max="1026" width="9.140625" style="4"/>
    <col min="1027" max="1027" width="10.140625" style="4" bestFit="1" customWidth="1"/>
    <col min="1028" max="1028" width="10.42578125" style="4" bestFit="1" customWidth="1"/>
    <col min="1029" max="1029" width="10" style="4" bestFit="1" customWidth="1"/>
    <col min="1030" max="1030" width="12.85546875" style="4" customWidth="1"/>
    <col min="1031" max="1031" width="9.140625" style="4"/>
    <col min="1032" max="1032" width="9" style="4" bestFit="1" customWidth="1"/>
    <col min="1033" max="1280" width="9.140625" style="4"/>
    <col min="1281" max="1281" width="45.85546875" style="4" bestFit="1" customWidth="1"/>
    <col min="1282" max="1282" width="9.140625" style="4"/>
    <col min="1283" max="1283" width="10.140625" style="4" bestFit="1" customWidth="1"/>
    <col min="1284" max="1284" width="10.42578125" style="4" bestFit="1" customWidth="1"/>
    <col min="1285" max="1285" width="10" style="4" bestFit="1" customWidth="1"/>
    <col min="1286" max="1286" width="12.85546875" style="4" customWidth="1"/>
    <col min="1287" max="1287" width="9.140625" style="4"/>
    <col min="1288" max="1288" width="9" style="4" bestFit="1" customWidth="1"/>
    <col min="1289" max="1536" width="9.140625" style="4"/>
    <col min="1537" max="1537" width="45.85546875" style="4" bestFit="1" customWidth="1"/>
    <col min="1538" max="1538" width="9.140625" style="4"/>
    <col min="1539" max="1539" width="10.140625" style="4" bestFit="1" customWidth="1"/>
    <col min="1540" max="1540" width="10.42578125" style="4" bestFit="1" customWidth="1"/>
    <col min="1541" max="1541" width="10" style="4" bestFit="1" customWidth="1"/>
    <col min="1542" max="1542" width="12.85546875" style="4" customWidth="1"/>
    <col min="1543" max="1543" width="9.140625" style="4"/>
    <col min="1544" max="1544" width="9" style="4" bestFit="1" customWidth="1"/>
    <col min="1545" max="1792" width="9.140625" style="4"/>
    <col min="1793" max="1793" width="45.85546875" style="4" bestFit="1" customWidth="1"/>
    <col min="1794" max="1794" width="9.140625" style="4"/>
    <col min="1795" max="1795" width="10.140625" style="4" bestFit="1" customWidth="1"/>
    <col min="1796" max="1796" width="10.42578125" style="4" bestFit="1" customWidth="1"/>
    <col min="1797" max="1797" width="10" style="4" bestFit="1" customWidth="1"/>
    <col min="1798" max="1798" width="12.85546875" style="4" customWidth="1"/>
    <col min="1799" max="1799" width="9.140625" style="4"/>
    <col min="1800" max="1800" width="9" style="4" bestFit="1" customWidth="1"/>
    <col min="1801" max="2048" width="9.140625" style="4"/>
    <col min="2049" max="2049" width="45.85546875" style="4" bestFit="1" customWidth="1"/>
    <col min="2050" max="2050" width="9.140625" style="4"/>
    <col min="2051" max="2051" width="10.140625" style="4" bestFit="1" customWidth="1"/>
    <col min="2052" max="2052" width="10.42578125" style="4" bestFit="1" customWidth="1"/>
    <col min="2053" max="2053" width="10" style="4" bestFit="1" customWidth="1"/>
    <col min="2054" max="2054" width="12.85546875" style="4" customWidth="1"/>
    <col min="2055" max="2055" width="9.140625" style="4"/>
    <col min="2056" max="2056" width="9" style="4" bestFit="1" customWidth="1"/>
    <col min="2057" max="2304" width="9.140625" style="4"/>
    <col min="2305" max="2305" width="45.85546875" style="4" bestFit="1" customWidth="1"/>
    <col min="2306" max="2306" width="9.140625" style="4"/>
    <col min="2307" max="2307" width="10.140625" style="4" bestFit="1" customWidth="1"/>
    <col min="2308" max="2308" width="10.42578125" style="4" bestFit="1" customWidth="1"/>
    <col min="2309" max="2309" width="10" style="4" bestFit="1" customWidth="1"/>
    <col min="2310" max="2310" width="12.85546875" style="4" customWidth="1"/>
    <col min="2311" max="2311" width="9.140625" style="4"/>
    <col min="2312" max="2312" width="9" style="4" bestFit="1" customWidth="1"/>
    <col min="2313" max="2560" width="9.140625" style="4"/>
    <col min="2561" max="2561" width="45.85546875" style="4" bestFit="1" customWidth="1"/>
    <col min="2562" max="2562" width="9.140625" style="4"/>
    <col min="2563" max="2563" width="10.140625" style="4" bestFit="1" customWidth="1"/>
    <col min="2564" max="2564" width="10.42578125" style="4" bestFit="1" customWidth="1"/>
    <col min="2565" max="2565" width="10" style="4" bestFit="1" customWidth="1"/>
    <col min="2566" max="2566" width="12.85546875" style="4" customWidth="1"/>
    <col min="2567" max="2567" width="9.140625" style="4"/>
    <col min="2568" max="2568" width="9" style="4" bestFit="1" customWidth="1"/>
    <col min="2569" max="2816" width="9.140625" style="4"/>
    <col min="2817" max="2817" width="45.85546875" style="4" bestFit="1" customWidth="1"/>
    <col min="2818" max="2818" width="9.140625" style="4"/>
    <col min="2819" max="2819" width="10.140625" style="4" bestFit="1" customWidth="1"/>
    <col min="2820" max="2820" width="10.42578125" style="4" bestFit="1" customWidth="1"/>
    <col min="2821" max="2821" width="10" style="4" bestFit="1" customWidth="1"/>
    <col min="2822" max="2822" width="12.85546875" style="4" customWidth="1"/>
    <col min="2823" max="2823" width="9.140625" style="4"/>
    <col min="2824" max="2824" width="9" style="4" bestFit="1" customWidth="1"/>
    <col min="2825" max="3072" width="9.140625" style="4"/>
    <col min="3073" max="3073" width="45.85546875" style="4" bestFit="1" customWidth="1"/>
    <col min="3074" max="3074" width="9.140625" style="4"/>
    <col min="3075" max="3075" width="10.140625" style="4" bestFit="1" customWidth="1"/>
    <col min="3076" max="3076" width="10.42578125" style="4" bestFit="1" customWidth="1"/>
    <col min="3077" max="3077" width="10" style="4" bestFit="1" customWidth="1"/>
    <col min="3078" max="3078" width="12.85546875" style="4" customWidth="1"/>
    <col min="3079" max="3079" width="9.140625" style="4"/>
    <col min="3080" max="3080" width="9" style="4" bestFit="1" customWidth="1"/>
    <col min="3081" max="3328" width="9.140625" style="4"/>
    <col min="3329" max="3329" width="45.85546875" style="4" bestFit="1" customWidth="1"/>
    <col min="3330" max="3330" width="9.140625" style="4"/>
    <col min="3331" max="3331" width="10.140625" style="4" bestFit="1" customWidth="1"/>
    <col min="3332" max="3332" width="10.42578125" style="4" bestFit="1" customWidth="1"/>
    <col min="3333" max="3333" width="10" style="4" bestFit="1" customWidth="1"/>
    <col min="3334" max="3334" width="12.85546875" style="4" customWidth="1"/>
    <col min="3335" max="3335" width="9.140625" style="4"/>
    <col min="3336" max="3336" width="9" style="4" bestFit="1" customWidth="1"/>
    <col min="3337" max="3584" width="9.140625" style="4"/>
    <col min="3585" max="3585" width="45.85546875" style="4" bestFit="1" customWidth="1"/>
    <col min="3586" max="3586" width="9.140625" style="4"/>
    <col min="3587" max="3587" width="10.140625" style="4" bestFit="1" customWidth="1"/>
    <col min="3588" max="3588" width="10.42578125" style="4" bestFit="1" customWidth="1"/>
    <col min="3589" max="3589" width="10" style="4" bestFit="1" customWidth="1"/>
    <col min="3590" max="3590" width="12.85546875" style="4" customWidth="1"/>
    <col min="3591" max="3591" width="9.140625" style="4"/>
    <col min="3592" max="3592" width="9" style="4" bestFit="1" customWidth="1"/>
    <col min="3593" max="3840" width="9.140625" style="4"/>
    <col min="3841" max="3841" width="45.85546875" style="4" bestFit="1" customWidth="1"/>
    <col min="3842" max="3842" width="9.140625" style="4"/>
    <col min="3843" max="3843" width="10.140625" style="4" bestFit="1" customWidth="1"/>
    <col min="3844" max="3844" width="10.42578125" style="4" bestFit="1" customWidth="1"/>
    <col min="3845" max="3845" width="10" style="4" bestFit="1" customWidth="1"/>
    <col min="3846" max="3846" width="12.85546875" style="4" customWidth="1"/>
    <col min="3847" max="3847" width="9.140625" style="4"/>
    <col min="3848" max="3848" width="9" style="4" bestFit="1" customWidth="1"/>
    <col min="3849" max="4096" width="9.140625" style="4"/>
    <col min="4097" max="4097" width="45.85546875" style="4" bestFit="1" customWidth="1"/>
    <col min="4098" max="4098" width="9.140625" style="4"/>
    <col min="4099" max="4099" width="10.140625" style="4" bestFit="1" customWidth="1"/>
    <col min="4100" max="4100" width="10.42578125" style="4" bestFit="1" customWidth="1"/>
    <col min="4101" max="4101" width="10" style="4" bestFit="1" customWidth="1"/>
    <col min="4102" max="4102" width="12.85546875" style="4" customWidth="1"/>
    <col min="4103" max="4103" width="9.140625" style="4"/>
    <col min="4104" max="4104" width="9" style="4" bestFit="1" customWidth="1"/>
    <col min="4105" max="4352" width="9.140625" style="4"/>
    <col min="4353" max="4353" width="45.85546875" style="4" bestFit="1" customWidth="1"/>
    <col min="4354" max="4354" width="9.140625" style="4"/>
    <col min="4355" max="4355" width="10.140625" style="4" bestFit="1" customWidth="1"/>
    <col min="4356" max="4356" width="10.42578125" style="4" bestFit="1" customWidth="1"/>
    <col min="4357" max="4357" width="10" style="4" bestFit="1" customWidth="1"/>
    <col min="4358" max="4358" width="12.85546875" style="4" customWidth="1"/>
    <col min="4359" max="4359" width="9.140625" style="4"/>
    <col min="4360" max="4360" width="9" style="4" bestFit="1" customWidth="1"/>
    <col min="4361" max="4608" width="9.140625" style="4"/>
    <col min="4609" max="4609" width="45.85546875" style="4" bestFit="1" customWidth="1"/>
    <col min="4610" max="4610" width="9.140625" style="4"/>
    <col min="4611" max="4611" width="10.140625" style="4" bestFit="1" customWidth="1"/>
    <col min="4612" max="4612" width="10.42578125" style="4" bestFit="1" customWidth="1"/>
    <col min="4613" max="4613" width="10" style="4" bestFit="1" customWidth="1"/>
    <col min="4614" max="4614" width="12.85546875" style="4" customWidth="1"/>
    <col min="4615" max="4615" width="9.140625" style="4"/>
    <col min="4616" max="4616" width="9" style="4" bestFit="1" customWidth="1"/>
    <col min="4617" max="4864" width="9.140625" style="4"/>
    <col min="4865" max="4865" width="45.85546875" style="4" bestFit="1" customWidth="1"/>
    <col min="4866" max="4866" width="9.140625" style="4"/>
    <col min="4867" max="4867" width="10.140625" style="4" bestFit="1" customWidth="1"/>
    <col min="4868" max="4868" width="10.42578125" style="4" bestFit="1" customWidth="1"/>
    <col min="4869" max="4869" width="10" style="4" bestFit="1" customWidth="1"/>
    <col min="4870" max="4870" width="12.85546875" style="4" customWidth="1"/>
    <col min="4871" max="4871" width="9.140625" style="4"/>
    <col min="4872" max="4872" width="9" style="4" bestFit="1" customWidth="1"/>
    <col min="4873" max="5120" width="9.140625" style="4"/>
    <col min="5121" max="5121" width="45.85546875" style="4" bestFit="1" customWidth="1"/>
    <col min="5122" max="5122" width="9.140625" style="4"/>
    <col min="5123" max="5123" width="10.140625" style="4" bestFit="1" customWidth="1"/>
    <col min="5124" max="5124" width="10.42578125" style="4" bestFit="1" customWidth="1"/>
    <col min="5125" max="5125" width="10" style="4" bestFit="1" customWidth="1"/>
    <col min="5126" max="5126" width="12.85546875" style="4" customWidth="1"/>
    <col min="5127" max="5127" width="9.140625" style="4"/>
    <col min="5128" max="5128" width="9" style="4" bestFit="1" customWidth="1"/>
    <col min="5129" max="5376" width="9.140625" style="4"/>
    <col min="5377" max="5377" width="45.85546875" style="4" bestFit="1" customWidth="1"/>
    <col min="5378" max="5378" width="9.140625" style="4"/>
    <col min="5379" max="5379" width="10.140625" style="4" bestFit="1" customWidth="1"/>
    <col min="5380" max="5380" width="10.42578125" style="4" bestFit="1" customWidth="1"/>
    <col min="5381" max="5381" width="10" style="4" bestFit="1" customWidth="1"/>
    <col min="5382" max="5382" width="12.85546875" style="4" customWidth="1"/>
    <col min="5383" max="5383" width="9.140625" style="4"/>
    <col min="5384" max="5384" width="9" style="4" bestFit="1" customWidth="1"/>
    <col min="5385" max="5632" width="9.140625" style="4"/>
    <col min="5633" max="5633" width="45.85546875" style="4" bestFit="1" customWidth="1"/>
    <col min="5634" max="5634" width="9.140625" style="4"/>
    <col min="5635" max="5635" width="10.140625" style="4" bestFit="1" customWidth="1"/>
    <col min="5636" max="5636" width="10.42578125" style="4" bestFit="1" customWidth="1"/>
    <col min="5637" max="5637" width="10" style="4" bestFit="1" customWidth="1"/>
    <col min="5638" max="5638" width="12.85546875" style="4" customWidth="1"/>
    <col min="5639" max="5639" width="9.140625" style="4"/>
    <col min="5640" max="5640" width="9" style="4" bestFit="1" customWidth="1"/>
    <col min="5641" max="5888" width="9.140625" style="4"/>
    <col min="5889" max="5889" width="45.85546875" style="4" bestFit="1" customWidth="1"/>
    <col min="5890" max="5890" width="9.140625" style="4"/>
    <col min="5891" max="5891" width="10.140625" style="4" bestFit="1" customWidth="1"/>
    <col min="5892" max="5892" width="10.42578125" style="4" bestFit="1" customWidth="1"/>
    <col min="5893" max="5893" width="10" style="4" bestFit="1" customWidth="1"/>
    <col min="5894" max="5894" width="12.85546875" style="4" customWidth="1"/>
    <col min="5895" max="5895" width="9.140625" style="4"/>
    <col min="5896" max="5896" width="9" style="4" bestFit="1" customWidth="1"/>
    <col min="5897" max="6144" width="9.140625" style="4"/>
    <col min="6145" max="6145" width="45.85546875" style="4" bestFit="1" customWidth="1"/>
    <col min="6146" max="6146" width="9.140625" style="4"/>
    <col min="6147" max="6147" width="10.140625" style="4" bestFit="1" customWidth="1"/>
    <col min="6148" max="6148" width="10.42578125" style="4" bestFit="1" customWidth="1"/>
    <col min="6149" max="6149" width="10" style="4" bestFit="1" customWidth="1"/>
    <col min="6150" max="6150" width="12.85546875" style="4" customWidth="1"/>
    <col min="6151" max="6151" width="9.140625" style="4"/>
    <col min="6152" max="6152" width="9" style="4" bestFit="1" customWidth="1"/>
    <col min="6153" max="6400" width="9.140625" style="4"/>
    <col min="6401" max="6401" width="45.85546875" style="4" bestFit="1" customWidth="1"/>
    <col min="6402" max="6402" width="9.140625" style="4"/>
    <col min="6403" max="6403" width="10.140625" style="4" bestFit="1" customWidth="1"/>
    <col min="6404" max="6404" width="10.42578125" style="4" bestFit="1" customWidth="1"/>
    <col min="6405" max="6405" width="10" style="4" bestFit="1" customWidth="1"/>
    <col min="6406" max="6406" width="12.85546875" style="4" customWidth="1"/>
    <col min="6407" max="6407" width="9.140625" style="4"/>
    <col min="6408" max="6408" width="9" style="4" bestFit="1" customWidth="1"/>
    <col min="6409" max="6656" width="9.140625" style="4"/>
    <col min="6657" max="6657" width="45.85546875" style="4" bestFit="1" customWidth="1"/>
    <col min="6658" max="6658" width="9.140625" style="4"/>
    <col min="6659" max="6659" width="10.140625" style="4" bestFit="1" customWidth="1"/>
    <col min="6660" max="6660" width="10.42578125" style="4" bestFit="1" customWidth="1"/>
    <col min="6661" max="6661" width="10" style="4" bestFit="1" customWidth="1"/>
    <col min="6662" max="6662" width="12.85546875" style="4" customWidth="1"/>
    <col min="6663" max="6663" width="9.140625" style="4"/>
    <col min="6664" max="6664" width="9" style="4" bestFit="1" customWidth="1"/>
    <col min="6665" max="6912" width="9.140625" style="4"/>
    <col min="6913" max="6913" width="45.85546875" style="4" bestFit="1" customWidth="1"/>
    <col min="6914" max="6914" width="9.140625" style="4"/>
    <col min="6915" max="6915" width="10.140625" style="4" bestFit="1" customWidth="1"/>
    <col min="6916" max="6916" width="10.42578125" style="4" bestFit="1" customWidth="1"/>
    <col min="6917" max="6917" width="10" style="4" bestFit="1" customWidth="1"/>
    <col min="6918" max="6918" width="12.85546875" style="4" customWidth="1"/>
    <col min="6919" max="6919" width="9.140625" style="4"/>
    <col min="6920" max="6920" width="9" style="4" bestFit="1" customWidth="1"/>
    <col min="6921" max="7168" width="9.140625" style="4"/>
    <col min="7169" max="7169" width="45.85546875" style="4" bestFit="1" customWidth="1"/>
    <col min="7170" max="7170" width="9.140625" style="4"/>
    <col min="7171" max="7171" width="10.140625" style="4" bestFit="1" customWidth="1"/>
    <col min="7172" max="7172" width="10.42578125" style="4" bestFit="1" customWidth="1"/>
    <col min="7173" max="7173" width="10" style="4" bestFit="1" customWidth="1"/>
    <col min="7174" max="7174" width="12.85546875" style="4" customWidth="1"/>
    <col min="7175" max="7175" width="9.140625" style="4"/>
    <col min="7176" max="7176" width="9" style="4" bestFit="1" customWidth="1"/>
    <col min="7177" max="7424" width="9.140625" style="4"/>
    <col min="7425" max="7425" width="45.85546875" style="4" bestFit="1" customWidth="1"/>
    <col min="7426" max="7426" width="9.140625" style="4"/>
    <col min="7427" max="7427" width="10.140625" style="4" bestFit="1" customWidth="1"/>
    <col min="7428" max="7428" width="10.42578125" style="4" bestFit="1" customWidth="1"/>
    <col min="7429" max="7429" width="10" style="4" bestFit="1" customWidth="1"/>
    <col min="7430" max="7430" width="12.85546875" style="4" customWidth="1"/>
    <col min="7431" max="7431" width="9.140625" style="4"/>
    <col min="7432" max="7432" width="9" style="4" bestFit="1" customWidth="1"/>
    <col min="7433" max="7680" width="9.140625" style="4"/>
    <col min="7681" max="7681" width="45.85546875" style="4" bestFit="1" customWidth="1"/>
    <col min="7682" max="7682" width="9.140625" style="4"/>
    <col min="7683" max="7683" width="10.140625" style="4" bestFit="1" customWidth="1"/>
    <col min="7684" max="7684" width="10.42578125" style="4" bestFit="1" customWidth="1"/>
    <col min="7685" max="7685" width="10" style="4" bestFit="1" customWidth="1"/>
    <col min="7686" max="7686" width="12.85546875" style="4" customWidth="1"/>
    <col min="7687" max="7687" width="9.140625" style="4"/>
    <col min="7688" max="7688" width="9" style="4" bestFit="1" customWidth="1"/>
    <col min="7689" max="7936" width="9.140625" style="4"/>
    <col min="7937" max="7937" width="45.85546875" style="4" bestFit="1" customWidth="1"/>
    <col min="7938" max="7938" width="9.140625" style="4"/>
    <col min="7939" max="7939" width="10.140625" style="4" bestFit="1" customWidth="1"/>
    <col min="7940" max="7940" width="10.42578125" style="4" bestFit="1" customWidth="1"/>
    <col min="7941" max="7941" width="10" style="4" bestFit="1" customWidth="1"/>
    <col min="7942" max="7942" width="12.85546875" style="4" customWidth="1"/>
    <col min="7943" max="7943" width="9.140625" style="4"/>
    <col min="7944" max="7944" width="9" style="4" bestFit="1" customWidth="1"/>
    <col min="7945" max="8192" width="9.140625" style="4"/>
    <col min="8193" max="8193" width="45.85546875" style="4" bestFit="1" customWidth="1"/>
    <col min="8194" max="8194" width="9.140625" style="4"/>
    <col min="8195" max="8195" width="10.140625" style="4" bestFit="1" customWidth="1"/>
    <col min="8196" max="8196" width="10.42578125" style="4" bestFit="1" customWidth="1"/>
    <col min="8197" max="8197" width="10" style="4" bestFit="1" customWidth="1"/>
    <col min="8198" max="8198" width="12.85546875" style="4" customWidth="1"/>
    <col min="8199" max="8199" width="9.140625" style="4"/>
    <col min="8200" max="8200" width="9" style="4" bestFit="1" customWidth="1"/>
    <col min="8201" max="8448" width="9.140625" style="4"/>
    <col min="8449" max="8449" width="45.85546875" style="4" bestFit="1" customWidth="1"/>
    <col min="8450" max="8450" width="9.140625" style="4"/>
    <col min="8451" max="8451" width="10.140625" style="4" bestFit="1" customWidth="1"/>
    <col min="8452" max="8452" width="10.42578125" style="4" bestFit="1" customWidth="1"/>
    <col min="8453" max="8453" width="10" style="4" bestFit="1" customWidth="1"/>
    <col min="8454" max="8454" width="12.85546875" style="4" customWidth="1"/>
    <col min="8455" max="8455" width="9.140625" style="4"/>
    <col min="8456" max="8456" width="9" style="4" bestFit="1" customWidth="1"/>
    <col min="8457" max="8704" width="9.140625" style="4"/>
    <col min="8705" max="8705" width="45.85546875" style="4" bestFit="1" customWidth="1"/>
    <col min="8706" max="8706" width="9.140625" style="4"/>
    <col min="8707" max="8707" width="10.140625" style="4" bestFit="1" customWidth="1"/>
    <col min="8708" max="8708" width="10.42578125" style="4" bestFit="1" customWidth="1"/>
    <col min="8709" max="8709" width="10" style="4" bestFit="1" customWidth="1"/>
    <col min="8710" max="8710" width="12.85546875" style="4" customWidth="1"/>
    <col min="8711" max="8711" width="9.140625" style="4"/>
    <col min="8712" max="8712" width="9" style="4" bestFit="1" customWidth="1"/>
    <col min="8713" max="8960" width="9.140625" style="4"/>
    <col min="8961" max="8961" width="45.85546875" style="4" bestFit="1" customWidth="1"/>
    <col min="8962" max="8962" width="9.140625" style="4"/>
    <col min="8963" max="8963" width="10.140625" style="4" bestFit="1" customWidth="1"/>
    <col min="8964" max="8964" width="10.42578125" style="4" bestFit="1" customWidth="1"/>
    <col min="8965" max="8965" width="10" style="4" bestFit="1" customWidth="1"/>
    <col min="8966" max="8966" width="12.85546875" style="4" customWidth="1"/>
    <col min="8967" max="8967" width="9.140625" style="4"/>
    <col min="8968" max="8968" width="9" style="4" bestFit="1" customWidth="1"/>
    <col min="8969" max="9216" width="9.140625" style="4"/>
    <col min="9217" max="9217" width="45.85546875" style="4" bestFit="1" customWidth="1"/>
    <col min="9218" max="9218" width="9.140625" style="4"/>
    <col min="9219" max="9219" width="10.140625" style="4" bestFit="1" customWidth="1"/>
    <col min="9220" max="9220" width="10.42578125" style="4" bestFit="1" customWidth="1"/>
    <col min="9221" max="9221" width="10" style="4" bestFit="1" customWidth="1"/>
    <col min="9222" max="9222" width="12.85546875" style="4" customWidth="1"/>
    <col min="9223" max="9223" width="9.140625" style="4"/>
    <col min="9224" max="9224" width="9" style="4" bestFit="1" customWidth="1"/>
    <col min="9225" max="9472" width="9.140625" style="4"/>
    <col min="9473" max="9473" width="45.85546875" style="4" bestFit="1" customWidth="1"/>
    <col min="9474" max="9474" width="9.140625" style="4"/>
    <col min="9475" max="9475" width="10.140625" style="4" bestFit="1" customWidth="1"/>
    <col min="9476" max="9476" width="10.42578125" style="4" bestFit="1" customWidth="1"/>
    <col min="9477" max="9477" width="10" style="4" bestFit="1" customWidth="1"/>
    <col min="9478" max="9478" width="12.85546875" style="4" customWidth="1"/>
    <col min="9479" max="9479" width="9.140625" style="4"/>
    <col min="9480" max="9480" width="9" style="4" bestFit="1" customWidth="1"/>
    <col min="9481" max="9728" width="9.140625" style="4"/>
    <col min="9729" max="9729" width="45.85546875" style="4" bestFit="1" customWidth="1"/>
    <col min="9730" max="9730" width="9.140625" style="4"/>
    <col min="9731" max="9731" width="10.140625" style="4" bestFit="1" customWidth="1"/>
    <col min="9732" max="9732" width="10.42578125" style="4" bestFit="1" customWidth="1"/>
    <col min="9733" max="9733" width="10" style="4" bestFit="1" customWidth="1"/>
    <col min="9734" max="9734" width="12.85546875" style="4" customWidth="1"/>
    <col min="9735" max="9735" width="9.140625" style="4"/>
    <col min="9736" max="9736" width="9" style="4" bestFit="1" customWidth="1"/>
    <col min="9737" max="9984" width="9.140625" style="4"/>
    <col min="9985" max="9985" width="45.85546875" style="4" bestFit="1" customWidth="1"/>
    <col min="9986" max="9986" width="9.140625" style="4"/>
    <col min="9987" max="9987" width="10.140625" style="4" bestFit="1" customWidth="1"/>
    <col min="9988" max="9988" width="10.42578125" style="4" bestFit="1" customWidth="1"/>
    <col min="9989" max="9989" width="10" style="4" bestFit="1" customWidth="1"/>
    <col min="9990" max="9990" width="12.85546875" style="4" customWidth="1"/>
    <col min="9991" max="9991" width="9.140625" style="4"/>
    <col min="9992" max="9992" width="9" style="4" bestFit="1" customWidth="1"/>
    <col min="9993" max="10240" width="9.140625" style="4"/>
    <col min="10241" max="10241" width="45.85546875" style="4" bestFit="1" customWidth="1"/>
    <col min="10242" max="10242" width="9.140625" style="4"/>
    <col min="10243" max="10243" width="10.140625" style="4" bestFit="1" customWidth="1"/>
    <col min="10244" max="10244" width="10.42578125" style="4" bestFit="1" customWidth="1"/>
    <col min="10245" max="10245" width="10" style="4" bestFit="1" customWidth="1"/>
    <col min="10246" max="10246" width="12.85546875" style="4" customWidth="1"/>
    <col min="10247" max="10247" width="9.140625" style="4"/>
    <col min="10248" max="10248" width="9" style="4" bestFit="1" customWidth="1"/>
    <col min="10249" max="10496" width="9.140625" style="4"/>
    <col min="10497" max="10497" width="45.85546875" style="4" bestFit="1" customWidth="1"/>
    <col min="10498" max="10498" width="9.140625" style="4"/>
    <col min="10499" max="10499" width="10.140625" style="4" bestFit="1" customWidth="1"/>
    <col min="10500" max="10500" width="10.42578125" style="4" bestFit="1" customWidth="1"/>
    <col min="10501" max="10501" width="10" style="4" bestFit="1" customWidth="1"/>
    <col min="10502" max="10502" width="12.85546875" style="4" customWidth="1"/>
    <col min="10503" max="10503" width="9.140625" style="4"/>
    <col min="10504" max="10504" width="9" style="4" bestFit="1" customWidth="1"/>
    <col min="10505" max="10752" width="9.140625" style="4"/>
    <col min="10753" max="10753" width="45.85546875" style="4" bestFit="1" customWidth="1"/>
    <col min="10754" max="10754" width="9.140625" style="4"/>
    <col min="10755" max="10755" width="10.140625" style="4" bestFit="1" customWidth="1"/>
    <col min="10756" max="10756" width="10.42578125" style="4" bestFit="1" customWidth="1"/>
    <col min="10757" max="10757" width="10" style="4" bestFit="1" customWidth="1"/>
    <col min="10758" max="10758" width="12.85546875" style="4" customWidth="1"/>
    <col min="10759" max="10759" width="9.140625" style="4"/>
    <col min="10760" max="10760" width="9" style="4" bestFit="1" customWidth="1"/>
    <col min="10761" max="11008" width="9.140625" style="4"/>
    <col min="11009" max="11009" width="45.85546875" style="4" bestFit="1" customWidth="1"/>
    <col min="11010" max="11010" width="9.140625" style="4"/>
    <col min="11011" max="11011" width="10.140625" style="4" bestFit="1" customWidth="1"/>
    <col min="11012" max="11012" width="10.42578125" style="4" bestFit="1" customWidth="1"/>
    <col min="11013" max="11013" width="10" style="4" bestFit="1" customWidth="1"/>
    <col min="11014" max="11014" width="12.85546875" style="4" customWidth="1"/>
    <col min="11015" max="11015" width="9.140625" style="4"/>
    <col min="11016" max="11016" width="9" style="4" bestFit="1" customWidth="1"/>
    <col min="11017" max="11264" width="9.140625" style="4"/>
    <col min="11265" max="11265" width="45.85546875" style="4" bestFit="1" customWidth="1"/>
    <col min="11266" max="11266" width="9.140625" style="4"/>
    <col min="11267" max="11267" width="10.140625" style="4" bestFit="1" customWidth="1"/>
    <col min="11268" max="11268" width="10.42578125" style="4" bestFit="1" customWidth="1"/>
    <col min="11269" max="11269" width="10" style="4" bestFit="1" customWidth="1"/>
    <col min="11270" max="11270" width="12.85546875" style="4" customWidth="1"/>
    <col min="11271" max="11271" width="9.140625" style="4"/>
    <col min="11272" max="11272" width="9" style="4" bestFit="1" customWidth="1"/>
    <col min="11273" max="11520" width="9.140625" style="4"/>
    <col min="11521" max="11521" width="45.85546875" style="4" bestFit="1" customWidth="1"/>
    <col min="11522" max="11522" width="9.140625" style="4"/>
    <col min="11523" max="11523" width="10.140625" style="4" bestFit="1" customWidth="1"/>
    <col min="11524" max="11524" width="10.42578125" style="4" bestFit="1" customWidth="1"/>
    <col min="11525" max="11525" width="10" style="4" bestFit="1" customWidth="1"/>
    <col min="11526" max="11526" width="12.85546875" style="4" customWidth="1"/>
    <col min="11527" max="11527" width="9.140625" style="4"/>
    <col min="11528" max="11528" width="9" style="4" bestFit="1" customWidth="1"/>
    <col min="11529" max="11776" width="9.140625" style="4"/>
    <col min="11777" max="11777" width="45.85546875" style="4" bestFit="1" customWidth="1"/>
    <col min="11778" max="11778" width="9.140625" style="4"/>
    <col min="11779" max="11779" width="10.140625" style="4" bestFit="1" customWidth="1"/>
    <col min="11780" max="11780" width="10.42578125" style="4" bestFit="1" customWidth="1"/>
    <col min="11781" max="11781" width="10" style="4" bestFit="1" customWidth="1"/>
    <col min="11782" max="11782" width="12.85546875" style="4" customWidth="1"/>
    <col min="11783" max="11783" width="9.140625" style="4"/>
    <col min="11784" max="11784" width="9" style="4" bestFit="1" customWidth="1"/>
    <col min="11785" max="12032" width="9.140625" style="4"/>
    <col min="12033" max="12033" width="45.85546875" style="4" bestFit="1" customWidth="1"/>
    <col min="12034" max="12034" width="9.140625" style="4"/>
    <col min="12035" max="12035" width="10.140625" style="4" bestFit="1" customWidth="1"/>
    <col min="12036" max="12036" width="10.42578125" style="4" bestFit="1" customWidth="1"/>
    <col min="12037" max="12037" width="10" style="4" bestFit="1" customWidth="1"/>
    <col min="12038" max="12038" width="12.85546875" style="4" customWidth="1"/>
    <col min="12039" max="12039" width="9.140625" style="4"/>
    <col min="12040" max="12040" width="9" style="4" bestFit="1" customWidth="1"/>
    <col min="12041" max="12288" width="9.140625" style="4"/>
    <col min="12289" max="12289" width="45.85546875" style="4" bestFit="1" customWidth="1"/>
    <col min="12290" max="12290" width="9.140625" style="4"/>
    <col min="12291" max="12291" width="10.140625" style="4" bestFit="1" customWidth="1"/>
    <col min="12292" max="12292" width="10.42578125" style="4" bestFit="1" customWidth="1"/>
    <col min="12293" max="12293" width="10" style="4" bestFit="1" customWidth="1"/>
    <col min="12294" max="12294" width="12.85546875" style="4" customWidth="1"/>
    <col min="12295" max="12295" width="9.140625" style="4"/>
    <col min="12296" max="12296" width="9" style="4" bestFit="1" customWidth="1"/>
    <col min="12297" max="12544" width="9.140625" style="4"/>
    <col min="12545" max="12545" width="45.85546875" style="4" bestFit="1" customWidth="1"/>
    <col min="12546" max="12546" width="9.140625" style="4"/>
    <col min="12547" max="12547" width="10.140625" style="4" bestFit="1" customWidth="1"/>
    <col min="12548" max="12548" width="10.42578125" style="4" bestFit="1" customWidth="1"/>
    <col min="12549" max="12549" width="10" style="4" bestFit="1" customWidth="1"/>
    <col min="12550" max="12550" width="12.85546875" style="4" customWidth="1"/>
    <col min="12551" max="12551" width="9.140625" style="4"/>
    <col min="12552" max="12552" width="9" style="4" bestFit="1" customWidth="1"/>
    <col min="12553" max="12800" width="9.140625" style="4"/>
    <col min="12801" max="12801" width="45.85546875" style="4" bestFit="1" customWidth="1"/>
    <col min="12802" max="12802" width="9.140625" style="4"/>
    <col min="12803" max="12803" width="10.140625" style="4" bestFit="1" customWidth="1"/>
    <col min="12804" max="12804" width="10.42578125" style="4" bestFit="1" customWidth="1"/>
    <col min="12805" max="12805" width="10" style="4" bestFit="1" customWidth="1"/>
    <col min="12806" max="12806" width="12.85546875" style="4" customWidth="1"/>
    <col min="12807" max="12807" width="9.140625" style="4"/>
    <col min="12808" max="12808" width="9" style="4" bestFit="1" customWidth="1"/>
    <col min="12809" max="13056" width="9.140625" style="4"/>
    <col min="13057" max="13057" width="45.85546875" style="4" bestFit="1" customWidth="1"/>
    <col min="13058" max="13058" width="9.140625" style="4"/>
    <col min="13059" max="13059" width="10.140625" style="4" bestFit="1" customWidth="1"/>
    <col min="13060" max="13060" width="10.42578125" style="4" bestFit="1" customWidth="1"/>
    <col min="13061" max="13061" width="10" style="4" bestFit="1" customWidth="1"/>
    <col min="13062" max="13062" width="12.85546875" style="4" customWidth="1"/>
    <col min="13063" max="13063" width="9.140625" style="4"/>
    <col min="13064" max="13064" width="9" style="4" bestFit="1" customWidth="1"/>
    <col min="13065" max="13312" width="9.140625" style="4"/>
    <col min="13313" max="13313" width="45.85546875" style="4" bestFit="1" customWidth="1"/>
    <col min="13314" max="13314" width="9.140625" style="4"/>
    <col min="13315" max="13315" width="10.140625" style="4" bestFit="1" customWidth="1"/>
    <col min="13316" max="13316" width="10.42578125" style="4" bestFit="1" customWidth="1"/>
    <col min="13317" max="13317" width="10" style="4" bestFit="1" customWidth="1"/>
    <col min="13318" max="13318" width="12.85546875" style="4" customWidth="1"/>
    <col min="13319" max="13319" width="9.140625" style="4"/>
    <col min="13320" max="13320" width="9" style="4" bestFit="1" customWidth="1"/>
    <col min="13321" max="13568" width="9.140625" style="4"/>
    <col min="13569" max="13569" width="45.85546875" style="4" bestFit="1" customWidth="1"/>
    <col min="13570" max="13570" width="9.140625" style="4"/>
    <col min="13571" max="13571" width="10.140625" style="4" bestFit="1" customWidth="1"/>
    <col min="13572" max="13572" width="10.42578125" style="4" bestFit="1" customWidth="1"/>
    <col min="13573" max="13573" width="10" style="4" bestFit="1" customWidth="1"/>
    <col min="13574" max="13574" width="12.85546875" style="4" customWidth="1"/>
    <col min="13575" max="13575" width="9.140625" style="4"/>
    <col min="13576" max="13576" width="9" style="4" bestFit="1" customWidth="1"/>
    <col min="13577" max="13824" width="9.140625" style="4"/>
    <col min="13825" max="13825" width="45.85546875" style="4" bestFit="1" customWidth="1"/>
    <col min="13826" max="13826" width="9.140625" style="4"/>
    <col min="13827" max="13827" width="10.140625" style="4" bestFit="1" customWidth="1"/>
    <col min="13828" max="13828" width="10.42578125" style="4" bestFit="1" customWidth="1"/>
    <col min="13829" max="13829" width="10" style="4" bestFit="1" customWidth="1"/>
    <col min="13830" max="13830" width="12.85546875" style="4" customWidth="1"/>
    <col min="13831" max="13831" width="9.140625" style="4"/>
    <col min="13832" max="13832" width="9" style="4" bestFit="1" customWidth="1"/>
    <col min="13833" max="14080" width="9.140625" style="4"/>
    <col min="14081" max="14081" width="45.85546875" style="4" bestFit="1" customWidth="1"/>
    <col min="14082" max="14082" width="9.140625" style="4"/>
    <col min="14083" max="14083" width="10.140625" style="4" bestFit="1" customWidth="1"/>
    <col min="14084" max="14084" width="10.42578125" style="4" bestFit="1" customWidth="1"/>
    <col min="14085" max="14085" width="10" style="4" bestFit="1" customWidth="1"/>
    <col min="14086" max="14086" width="12.85546875" style="4" customWidth="1"/>
    <col min="14087" max="14087" width="9.140625" style="4"/>
    <col min="14088" max="14088" width="9" style="4" bestFit="1" customWidth="1"/>
    <col min="14089" max="14336" width="9.140625" style="4"/>
    <col min="14337" max="14337" width="45.85546875" style="4" bestFit="1" customWidth="1"/>
    <col min="14338" max="14338" width="9.140625" style="4"/>
    <col min="14339" max="14339" width="10.140625" style="4" bestFit="1" customWidth="1"/>
    <col min="14340" max="14340" width="10.42578125" style="4" bestFit="1" customWidth="1"/>
    <col min="14341" max="14341" width="10" style="4" bestFit="1" customWidth="1"/>
    <col min="14342" max="14342" width="12.85546875" style="4" customWidth="1"/>
    <col min="14343" max="14343" width="9.140625" style="4"/>
    <col min="14344" max="14344" width="9" style="4" bestFit="1" customWidth="1"/>
    <col min="14345" max="14592" width="9.140625" style="4"/>
    <col min="14593" max="14593" width="45.85546875" style="4" bestFit="1" customWidth="1"/>
    <col min="14594" max="14594" width="9.140625" style="4"/>
    <col min="14595" max="14595" width="10.140625" style="4" bestFit="1" customWidth="1"/>
    <col min="14596" max="14596" width="10.42578125" style="4" bestFit="1" customWidth="1"/>
    <col min="14597" max="14597" width="10" style="4" bestFit="1" customWidth="1"/>
    <col min="14598" max="14598" width="12.85546875" style="4" customWidth="1"/>
    <col min="14599" max="14599" width="9.140625" style="4"/>
    <col min="14600" max="14600" width="9" style="4" bestFit="1" customWidth="1"/>
    <col min="14601" max="14848" width="9.140625" style="4"/>
    <col min="14849" max="14849" width="45.85546875" style="4" bestFit="1" customWidth="1"/>
    <col min="14850" max="14850" width="9.140625" style="4"/>
    <col min="14851" max="14851" width="10.140625" style="4" bestFit="1" customWidth="1"/>
    <col min="14852" max="14852" width="10.42578125" style="4" bestFit="1" customWidth="1"/>
    <col min="14853" max="14853" width="10" style="4" bestFit="1" customWidth="1"/>
    <col min="14854" max="14854" width="12.85546875" style="4" customWidth="1"/>
    <col min="14855" max="14855" width="9.140625" style="4"/>
    <col min="14856" max="14856" width="9" style="4" bestFit="1" customWidth="1"/>
    <col min="14857" max="15104" width="9.140625" style="4"/>
    <col min="15105" max="15105" width="45.85546875" style="4" bestFit="1" customWidth="1"/>
    <col min="15106" max="15106" width="9.140625" style="4"/>
    <col min="15107" max="15107" width="10.140625" style="4" bestFit="1" customWidth="1"/>
    <col min="15108" max="15108" width="10.42578125" style="4" bestFit="1" customWidth="1"/>
    <col min="15109" max="15109" width="10" style="4" bestFit="1" customWidth="1"/>
    <col min="15110" max="15110" width="12.85546875" style="4" customWidth="1"/>
    <col min="15111" max="15111" width="9.140625" style="4"/>
    <col min="15112" max="15112" width="9" style="4" bestFit="1" customWidth="1"/>
    <col min="15113" max="15360" width="9.140625" style="4"/>
    <col min="15361" max="15361" width="45.85546875" style="4" bestFit="1" customWidth="1"/>
    <col min="15362" max="15362" width="9.140625" style="4"/>
    <col min="15363" max="15363" width="10.140625" style="4" bestFit="1" customWidth="1"/>
    <col min="15364" max="15364" width="10.42578125" style="4" bestFit="1" customWidth="1"/>
    <col min="15365" max="15365" width="10" style="4" bestFit="1" customWidth="1"/>
    <col min="15366" max="15366" width="12.85546875" style="4" customWidth="1"/>
    <col min="15367" max="15367" width="9.140625" style="4"/>
    <col min="15368" max="15368" width="9" style="4" bestFit="1" customWidth="1"/>
    <col min="15369" max="15616" width="9.140625" style="4"/>
    <col min="15617" max="15617" width="45.85546875" style="4" bestFit="1" customWidth="1"/>
    <col min="15618" max="15618" width="9.140625" style="4"/>
    <col min="15619" max="15619" width="10.140625" style="4" bestFit="1" customWidth="1"/>
    <col min="15620" max="15620" width="10.42578125" style="4" bestFit="1" customWidth="1"/>
    <col min="15621" max="15621" width="10" style="4" bestFit="1" customWidth="1"/>
    <col min="15622" max="15622" width="12.85546875" style="4" customWidth="1"/>
    <col min="15623" max="15623" width="9.140625" style="4"/>
    <col min="15624" max="15624" width="9" style="4" bestFit="1" customWidth="1"/>
    <col min="15625" max="15872" width="9.140625" style="4"/>
    <col min="15873" max="15873" width="45.85546875" style="4" bestFit="1" customWidth="1"/>
    <col min="15874" max="15874" width="9.140625" style="4"/>
    <col min="15875" max="15875" width="10.140625" style="4" bestFit="1" customWidth="1"/>
    <col min="15876" max="15876" width="10.42578125" style="4" bestFit="1" customWidth="1"/>
    <col min="15877" max="15877" width="10" style="4" bestFit="1" customWidth="1"/>
    <col min="15878" max="15878" width="12.85546875" style="4" customWidth="1"/>
    <col min="15879" max="15879" width="9.140625" style="4"/>
    <col min="15880" max="15880" width="9" style="4" bestFit="1" customWidth="1"/>
    <col min="15881" max="16128" width="9.140625" style="4"/>
    <col min="16129" max="16129" width="45.85546875" style="4" bestFit="1" customWidth="1"/>
    <col min="16130" max="16130" width="9.140625" style="4"/>
    <col min="16131" max="16131" width="10.140625" style="4" bestFit="1" customWidth="1"/>
    <col min="16132" max="16132" width="10.42578125" style="4" bestFit="1" customWidth="1"/>
    <col min="16133" max="16133" width="10" style="4" bestFit="1" customWidth="1"/>
    <col min="16134" max="16134" width="12.85546875" style="4" customWidth="1"/>
    <col min="16135" max="16135" width="9.140625" style="4"/>
    <col min="16136" max="16136" width="9" style="4" bestFit="1" customWidth="1"/>
    <col min="16137" max="16384" width="9.140625" style="4"/>
  </cols>
  <sheetData>
    <row r="1" spans="1:10" ht="20.25" x14ac:dyDescent="0.25">
      <c r="A1" s="650" t="s">
        <v>672</v>
      </c>
      <c r="B1" s="651"/>
      <c r="C1" s="651"/>
      <c r="D1" s="651"/>
      <c r="E1" s="651"/>
      <c r="F1" s="651"/>
      <c r="G1" s="651"/>
      <c r="H1" s="651"/>
      <c r="I1" s="651"/>
      <c r="J1" s="652"/>
    </row>
    <row r="2" spans="1:10" ht="15.75" thickBot="1" x14ac:dyDescent="0.3">
      <c r="A2" s="653" t="s">
        <v>194</v>
      </c>
      <c r="B2" s="654"/>
      <c r="C2" s="654"/>
      <c r="D2" s="654"/>
      <c r="E2" s="654"/>
      <c r="F2" s="654"/>
      <c r="G2" s="654"/>
      <c r="H2" s="654"/>
      <c r="I2" s="654"/>
      <c r="J2" s="655"/>
    </row>
    <row r="3" spans="1:10" x14ac:dyDescent="0.25">
      <c r="A3" s="644" t="s">
        <v>359</v>
      </c>
      <c r="B3" s="644"/>
      <c r="C3" s="644"/>
      <c r="D3" s="644"/>
      <c r="E3" s="644"/>
      <c r="F3" s="644"/>
      <c r="G3" s="644"/>
      <c r="H3" s="644"/>
      <c r="I3" s="644"/>
      <c r="J3" s="644"/>
    </row>
    <row r="4" spans="1:10" x14ac:dyDescent="0.25">
      <c r="A4" s="644" t="s">
        <v>360</v>
      </c>
      <c r="B4" s="644"/>
      <c r="C4" s="644"/>
      <c r="D4" s="644" t="s">
        <v>361</v>
      </c>
      <c r="E4" s="644"/>
      <c r="F4" s="644"/>
      <c r="G4" s="644" t="s">
        <v>362</v>
      </c>
      <c r="H4" s="644"/>
      <c r="I4" s="644"/>
      <c r="J4" s="644"/>
    </row>
    <row r="5" spans="1:10" x14ac:dyDescent="0.25">
      <c r="A5" s="645"/>
      <c r="B5" s="645"/>
      <c r="C5" s="645"/>
      <c r="D5" s="645"/>
      <c r="E5" s="645"/>
      <c r="F5" s="645"/>
      <c r="G5" s="645"/>
      <c r="H5" s="645"/>
      <c r="I5" s="645"/>
      <c r="J5" s="645"/>
    </row>
    <row r="6" spans="1:10" x14ac:dyDescent="0.25">
      <c r="A6" s="644" t="s">
        <v>363</v>
      </c>
      <c r="B6" s="644"/>
      <c r="C6" s="644"/>
      <c r="D6" s="644"/>
      <c r="E6" s="644"/>
      <c r="F6" s="644"/>
      <c r="G6" s="644"/>
      <c r="H6" s="644"/>
      <c r="I6" s="644"/>
      <c r="J6" s="644"/>
    </row>
    <row r="7" spans="1:10" x14ac:dyDescent="0.25">
      <c r="A7" s="645"/>
      <c r="B7" s="645"/>
      <c r="C7" s="645"/>
      <c r="D7" s="645"/>
      <c r="E7" s="645"/>
      <c r="F7" s="645"/>
      <c r="G7" s="645"/>
      <c r="H7" s="645"/>
      <c r="I7" s="645"/>
      <c r="J7" s="645"/>
    </row>
    <row r="8" spans="1:10" ht="31.5" customHeight="1" x14ac:dyDescent="0.25">
      <c r="A8" s="644" t="s">
        <v>405</v>
      </c>
      <c r="B8" s="644"/>
      <c r="C8" s="644"/>
      <c r="D8" s="644"/>
      <c r="E8" s="644"/>
      <c r="F8" s="644"/>
      <c r="G8" s="644"/>
      <c r="H8" s="644" t="s">
        <v>364</v>
      </c>
      <c r="I8" s="644"/>
      <c r="J8" s="644"/>
    </row>
    <row r="9" spans="1:10" x14ac:dyDescent="0.25">
      <c r="A9" s="644" t="s">
        <v>365</v>
      </c>
      <c r="B9" s="644"/>
      <c r="C9" s="644" t="s">
        <v>366</v>
      </c>
      <c r="D9" s="644"/>
      <c r="E9" s="644" t="s">
        <v>367</v>
      </c>
      <c r="F9" s="644"/>
      <c r="G9" s="644"/>
      <c r="H9" s="644" t="s">
        <v>368</v>
      </c>
      <c r="I9" s="644"/>
      <c r="J9" s="644"/>
    </row>
    <row r="10" spans="1:10" x14ac:dyDescent="0.25">
      <c r="A10" s="645"/>
      <c r="B10" s="645"/>
      <c r="C10" s="645"/>
      <c r="D10" s="645"/>
      <c r="E10" s="645"/>
      <c r="F10" s="645"/>
      <c r="G10" s="645"/>
      <c r="H10" s="645"/>
      <c r="I10" s="645"/>
      <c r="J10" s="645"/>
    </row>
    <row r="11" spans="1:10" ht="30" x14ac:dyDescent="0.25">
      <c r="A11" s="33" t="s">
        <v>369</v>
      </c>
      <c r="B11" s="34" t="s">
        <v>370</v>
      </c>
      <c r="C11" s="34" t="s">
        <v>371</v>
      </c>
      <c r="D11" s="35" t="s">
        <v>372</v>
      </c>
      <c r="E11" s="35" t="s">
        <v>373</v>
      </c>
      <c r="F11" s="35" t="s">
        <v>374</v>
      </c>
      <c r="G11" s="35" t="s">
        <v>375</v>
      </c>
      <c r="H11" s="35" t="s">
        <v>376</v>
      </c>
      <c r="I11" s="35" t="s">
        <v>377</v>
      </c>
      <c r="J11" s="35" t="s">
        <v>179</v>
      </c>
    </row>
    <row r="12" spans="1:10" x14ac:dyDescent="0.25">
      <c r="A12" s="36" t="s">
        <v>378</v>
      </c>
      <c r="B12" s="37" t="s">
        <v>379</v>
      </c>
      <c r="C12" s="120" t="s">
        <v>764</v>
      </c>
      <c r="D12" s="38">
        <v>0.6</v>
      </c>
      <c r="E12" s="38">
        <v>1</v>
      </c>
      <c r="F12" s="38">
        <v>7.43</v>
      </c>
      <c r="G12" s="38">
        <v>0</v>
      </c>
      <c r="H12" s="38">
        <v>21.35</v>
      </c>
      <c r="I12" s="38" t="s">
        <v>357</v>
      </c>
      <c r="J12" s="38">
        <f>D12*H12</f>
        <v>12.81</v>
      </c>
    </row>
    <row r="13" spans="1:10" ht="30" x14ac:dyDescent="0.25">
      <c r="A13" s="36" t="s">
        <v>380</v>
      </c>
      <c r="B13" s="37" t="s">
        <v>379</v>
      </c>
      <c r="C13" s="37" t="s">
        <v>381</v>
      </c>
      <c r="D13" s="38">
        <v>0.8</v>
      </c>
      <c r="E13" s="38">
        <v>1</v>
      </c>
      <c r="F13" s="38">
        <v>5.51</v>
      </c>
      <c r="G13" s="38">
        <v>0</v>
      </c>
      <c r="H13" s="38">
        <v>15.85</v>
      </c>
      <c r="I13" s="38" t="s">
        <v>357</v>
      </c>
      <c r="J13" s="38">
        <f>D13*H13</f>
        <v>12.68</v>
      </c>
    </row>
    <row r="14" spans="1:10" x14ac:dyDescent="0.25">
      <c r="A14" s="646" t="s">
        <v>208</v>
      </c>
      <c r="B14" s="647"/>
      <c r="C14" s="647"/>
      <c r="D14" s="647"/>
      <c r="E14" s="647"/>
      <c r="F14" s="647"/>
      <c r="G14" s="647"/>
      <c r="H14" s="647"/>
      <c r="I14" s="648"/>
      <c r="J14" s="39">
        <f>J12+J13</f>
        <v>25.490000000000002</v>
      </c>
    </row>
    <row r="15" spans="1:10" x14ac:dyDescent="0.25">
      <c r="A15" s="649"/>
      <c r="B15" s="649"/>
      <c r="C15" s="649"/>
      <c r="D15" s="649"/>
      <c r="E15" s="649"/>
      <c r="F15" s="649"/>
      <c r="G15" s="649"/>
      <c r="H15" s="649"/>
      <c r="I15" s="649"/>
      <c r="J15" s="649"/>
    </row>
    <row r="16" spans="1:10" ht="30" x14ac:dyDescent="0.25">
      <c r="A16" s="33" t="s">
        <v>382</v>
      </c>
      <c r="B16" s="34" t="s">
        <v>370</v>
      </c>
      <c r="C16" s="34" t="s">
        <v>371</v>
      </c>
      <c r="D16" s="35" t="s">
        <v>372</v>
      </c>
      <c r="E16" s="35" t="s">
        <v>373</v>
      </c>
      <c r="F16" s="35" t="s">
        <v>374</v>
      </c>
      <c r="G16" s="35" t="s">
        <v>375</v>
      </c>
      <c r="H16" s="35" t="s">
        <v>376</v>
      </c>
      <c r="I16" s="35" t="s">
        <v>377</v>
      </c>
      <c r="J16" s="35" t="s">
        <v>179</v>
      </c>
    </row>
    <row r="17" spans="1:10" x14ac:dyDescent="0.25">
      <c r="A17" s="36" t="s">
        <v>383</v>
      </c>
      <c r="B17" s="37" t="s">
        <v>384</v>
      </c>
      <c r="C17" s="120" t="s">
        <v>765</v>
      </c>
      <c r="D17" s="38">
        <v>2.3199999999999998E-2</v>
      </c>
      <c r="E17" s="38">
        <v>1</v>
      </c>
      <c r="F17" s="38">
        <f>H17</f>
        <v>136.66999999999999</v>
      </c>
      <c r="G17" s="38">
        <v>0</v>
      </c>
      <c r="H17" s="38">
        <v>136.66999999999999</v>
      </c>
      <c r="I17" s="38" t="s">
        <v>357</v>
      </c>
      <c r="J17" s="38">
        <f>ROUND(D17*H17,3)</f>
        <v>3.1709999999999998</v>
      </c>
    </row>
    <row r="18" spans="1:10" x14ac:dyDescent="0.25">
      <c r="A18" s="36" t="s">
        <v>385</v>
      </c>
      <c r="B18" s="37" t="s">
        <v>386</v>
      </c>
      <c r="C18" s="37" t="s">
        <v>387</v>
      </c>
      <c r="D18" s="38">
        <v>1.1599999999999999</v>
      </c>
      <c r="E18" s="38">
        <v>1</v>
      </c>
      <c r="F18" s="38">
        <f t="shared" ref="F18:F20" si="0">H18</f>
        <v>0.81</v>
      </c>
      <c r="G18" s="38">
        <v>0</v>
      </c>
      <c r="H18" s="38">
        <v>0.81</v>
      </c>
      <c r="I18" s="38" t="s">
        <v>357</v>
      </c>
      <c r="J18" s="38">
        <f t="shared" ref="J18:J20" si="1">ROUND(D18*H18,3)</f>
        <v>0.94</v>
      </c>
    </row>
    <row r="19" spans="1:10" x14ac:dyDescent="0.25">
      <c r="A19" s="36" t="s">
        <v>388</v>
      </c>
      <c r="B19" s="37" t="s">
        <v>386</v>
      </c>
      <c r="C19" s="37" t="s">
        <v>389</v>
      </c>
      <c r="D19" s="38">
        <v>4.4800000000000004</v>
      </c>
      <c r="E19" s="38">
        <v>1</v>
      </c>
      <c r="F19" s="38">
        <f t="shared" si="0"/>
        <v>0.63</v>
      </c>
      <c r="G19" s="38">
        <v>0</v>
      </c>
      <c r="H19" s="38">
        <v>0.63</v>
      </c>
      <c r="I19" s="38" t="s">
        <v>357</v>
      </c>
      <c r="J19" s="38">
        <f t="shared" si="1"/>
        <v>2.8220000000000001</v>
      </c>
    </row>
    <row r="20" spans="1:10" x14ac:dyDescent="0.25">
      <c r="A20" s="41" t="s">
        <v>403</v>
      </c>
      <c r="B20" s="42" t="s">
        <v>386</v>
      </c>
      <c r="C20" s="42">
        <v>24015</v>
      </c>
      <c r="D20" s="43">
        <v>0.5</v>
      </c>
      <c r="E20" s="43">
        <v>1</v>
      </c>
      <c r="F20" s="38">
        <f t="shared" si="0"/>
        <v>8.41</v>
      </c>
      <c r="G20" s="43">
        <v>0</v>
      </c>
      <c r="H20" s="43">
        <v>8.41</v>
      </c>
      <c r="I20" s="44"/>
      <c r="J20" s="38">
        <f t="shared" si="1"/>
        <v>4.2050000000000001</v>
      </c>
    </row>
    <row r="21" spans="1:10" x14ac:dyDescent="0.25">
      <c r="A21" s="646" t="s">
        <v>208</v>
      </c>
      <c r="B21" s="647"/>
      <c r="C21" s="647"/>
      <c r="D21" s="647"/>
      <c r="E21" s="647"/>
      <c r="F21" s="647"/>
      <c r="G21" s="647"/>
      <c r="H21" s="647"/>
      <c r="I21" s="648"/>
      <c r="J21" s="45">
        <f>SUM(J17:J20)</f>
        <v>11.138</v>
      </c>
    </row>
    <row r="22" spans="1:10" x14ac:dyDescent="0.25">
      <c r="A22" s="649"/>
      <c r="B22" s="649"/>
      <c r="C22" s="649"/>
      <c r="D22" s="649"/>
      <c r="E22" s="649"/>
      <c r="F22" s="649"/>
      <c r="G22" s="649"/>
      <c r="H22" s="649"/>
      <c r="I22" s="649"/>
      <c r="J22" s="649"/>
    </row>
    <row r="23" spans="1:10" x14ac:dyDescent="0.25">
      <c r="A23" s="644" t="s">
        <v>390</v>
      </c>
      <c r="B23" s="644"/>
      <c r="C23" s="644"/>
      <c r="D23" s="644"/>
      <c r="E23" s="644"/>
      <c r="F23"/>
      <c r="G23"/>
      <c r="H23"/>
      <c r="I23"/>
      <c r="J23"/>
    </row>
    <row r="24" spans="1:10" x14ac:dyDescent="0.25">
      <c r="A24" s="640" t="s">
        <v>391</v>
      </c>
      <c r="B24" s="641"/>
      <c r="C24" s="642"/>
      <c r="D24" s="35" t="s">
        <v>392</v>
      </c>
      <c r="E24" s="35" t="s">
        <v>393</v>
      </c>
      <c r="F24"/>
      <c r="G24"/>
      <c r="H24"/>
      <c r="I24"/>
      <c r="J24"/>
    </row>
    <row r="25" spans="1:10" x14ac:dyDescent="0.25">
      <c r="A25" s="632" t="s">
        <v>394</v>
      </c>
      <c r="B25" s="633"/>
      <c r="C25" s="634"/>
      <c r="D25" s="635">
        <v>157.27000000000001</v>
      </c>
      <c r="E25" s="40">
        <f>J14</f>
        <v>25.490000000000002</v>
      </c>
      <c r="F25"/>
      <c r="G25"/>
      <c r="H25"/>
      <c r="I25"/>
      <c r="J25"/>
    </row>
    <row r="26" spans="1:10" x14ac:dyDescent="0.25">
      <c r="A26" s="632" t="s">
        <v>395</v>
      </c>
      <c r="B26" s="633"/>
      <c r="C26" s="634"/>
      <c r="D26" s="643"/>
      <c r="E26" s="122">
        <f>J21</f>
        <v>11.138</v>
      </c>
      <c r="F26"/>
      <c r="G26"/>
      <c r="H26"/>
      <c r="I26"/>
      <c r="J26"/>
    </row>
    <row r="27" spans="1:10" x14ac:dyDescent="0.25">
      <c r="A27" s="632" t="s">
        <v>396</v>
      </c>
      <c r="B27" s="633"/>
      <c r="C27" s="634"/>
      <c r="D27" s="643"/>
      <c r="E27" s="40">
        <v>0</v>
      </c>
      <c r="F27"/>
      <c r="G27"/>
      <c r="H27"/>
      <c r="I27"/>
      <c r="J27"/>
    </row>
    <row r="28" spans="1:10" x14ac:dyDescent="0.25">
      <c r="A28" s="632" t="s">
        <v>397</v>
      </c>
      <c r="B28" s="633"/>
      <c r="C28" s="634"/>
      <c r="D28" s="643"/>
      <c r="E28" s="40">
        <v>1</v>
      </c>
      <c r="F28"/>
      <c r="G28"/>
      <c r="H28"/>
      <c r="I28"/>
      <c r="J28"/>
    </row>
    <row r="29" spans="1:10" x14ac:dyDescent="0.25">
      <c r="A29" s="632" t="s">
        <v>398</v>
      </c>
      <c r="B29" s="633"/>
      <c r="C29" s="634"/>
      <c r="D29" s="643"/>
      <c r="E29" s="40">
        <f>E25</f>
        <v>25.490000000000002</v>
      </c>
      <c r="F29"/>
      <c r="G29"/>
      <c r="H29"/>
      <c r="I29"/>
      <c r="J29"/>
    </row>
    <row r="30" spans="1:10" x14ac:dyDescent="0.25">
      <c r="A30" s="632" t="s">
        <v>399</v>
      </c>
      <c r="B30" s="633"/>
      <c r="C30" s="634"/>
      <c r="D30" s="643"/>
      <c r="E30" s="40">
        <f>E25</f>
        <v>25.490000000000002</v>
      </c>
      <c r="F30"/>
      <c r="G30"/>
      <c r="H30"/>
      <c r="I30"/>
      <c r="J30"/>
    </row>
    <row r="31" spans="1:10" x14ac:dyDescent="0.25">
      <c r="A31" s="632" t="s">
        <v>400</v>
      </c>
      <c r="B31" s="633"/>
      <c r="C31" s="634"/>
      <c r="D31" s="636"/>
      <c r="E31" s="122">
        <f>ROUND(E30+E26,2)</f>
        <v>36.630000000000003</v>
      </c>
      <c r="F31"/>
      <c r="G31"/>
      <c r="H31"/>
      <c r="I31"/>
      <c r="J31"/>
    </row>
    <row r="32" spans="1:10" x14ac:dyDescent="0.25">
      <c r="A32" s="632" t="s">
        <v>401</v>
      </c>
      <c r="B32" s="633"/>
      <c r="C32" s="634"/>
      <c r="D32" s="635">
        <v>0</v>
      </c>
      <c r="E32" s="40">
        <v>0</v>
      </c>
      <c r="F32"/>
      <c r="G32"/>
      <c r="H32"/>
      <c r="I32"/>
      <c r="J32"/>
    </row>
    <row r="33" spans="1:10" x14ac:dyDescent="0.25">
      <c r="A33" s="637" t="s">
        <v>402</v>
      </c>
      <c r="B33" s="638"/>
      <c r="C33" s="639"/>
      <c r="D33" s="636"/>
      <c r="E33" s="45">
        <f>E25+E26</f>
        <v>36.628</v>
      </c>
      <c r="F33"/>
      <c r="G33"/>
      <c r="H33"/>
      <c r="I33"/>
      <c r="J33"/>
    </row>
    <row r="38" spans="1:10" ht="15.75" thickBot="1" x14ac:dyDescent="0.3">
      <c r="E38" s="81"/>
      <c r="F38" s="82"/>
      <c r="G38" s="81"/>
      <c r="H38" s="393"/>
    </row>
    <row r="39" spans="1:10" x14ac:dyDescent="0.25">
      <c r="E39" s="474" t="s">
        <v>1270</v>
      </c>
      <c r="F39" s="474"/>
      <c r="G39" s="474"/>
      <c r="H39" s="474"/>
    </row>
    <row r="40" spans="1:10" x14ac:dyDescent="0.25">
      <c r="E40" s="465" t="s">
        <v>1271</v>
      </c>
      <c r="F40" s="465"/>
      <c r="G40" s="465"/>
      <c r="H40" s="465"/>
    </row>
  </sheetData>
  <mergeCells count="35">
    <mergeCell ref="E39:H39"/>
    <mergeCell ref="E40:H40"/>
    <mergeCell ref="A2:J2"/>
    <mergeCell ref="A32:C32"/>
    <mergeCell ref="D32:D33"/>
    <mergeCell ref="A33:C33"/>
    <mergeCell ref="A3:J3"/>
    <mergeCell ref="A4:C4"/>
    <mergeCell ref="D4:F4"/>
    <mergeCell ref="G4:J4"/>
    <mergeCell ref="A5:J5"/>
    <mergeCell ref="A6:J6"/>
    <mergeCell ref="A7:J7"/>
    <mergeCell ref="A8:G8"/>
    <mergeCell ref="H8:J8"/>
    <mergeCell ref="A9:B9"/>
    <mergeCell ref="A24:C24"/>
    <mergeCell ref="A25:C25"/>
    <mergeCell ref="D25:D31"/>
    <mergeCell ref="A26:C26"/>
    <mergeCell ref="A27:C27"/>
    <mergeCell ref="A28:C28"/>
    <mergeCell ref="A29:C29"/>
    <mergeCell ref="A30:C30"/>
    <mergeCell ref="A31:C31"/>
    <mergeCell ref="C9:D9"/>
    <mergeCell ref="E9:G9"/>
    <mergeCell ref="H9:J9"/>
    <mergeCell ref="A1:J1"/>
    <mergeCell ref="A23:E23"/>
    <mergeCell ref="A10:J10"/>
    <mergeCell ref="A14:I14"/>
    <mergeCell ref="A15:J15"/>
    <mergeCell ref="A21:I21"/>
    <mergeCell ref="A22:J22"/>
  </mergeCells>
  <pageMargins left="0.511811024" right="0.511811024" top="0.78740157499999996" bottom="0.78740157499999996" header="0.31496062000000002" footer="0.31496062000000002"/>
  <pageSetup paperSize="9" scale="68"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H33"/>
  <sheetViews>
    <sheetView view="pageBreakPreview" zoomScale="60" zoomScaleNormal="100" workbookViewId="0">
      <selection activeCell="C31" sqref="C31:F33"/>
    </sheetView>
  </sheetViews>
  <sheetFormatPr defaultRowHeight="12.75" x14ac:dyDescent="0.2"/>
  <cols>
    <col min="1" max="1" width="45.85546875" style="59" bestFit="1" customWidth="1"/>
    <col min="2" max="2" width="9.140625" style="59"/>
    <col min="3" max="3" width="11.28515625" style="59" customWidth="1"/>
    <col min="4" max="4" width="11" style="59" bestFit="1" customWidth="1"/>
    <col min="5" max="5" width="10" style="59" bestFit="1" customWidth="1"/>
    <col min="6" max="6" width="12.85546875" style="80" customWidth="1"/>
    <col min="7" max="7" width="11.140625" style="59" customWidth="1"/>
    <col min="8" max="8" width="10.5703125" style="59" customWidth="1"/>
    <col min="9" max="256" width="9.140625" style="59"/>
    <col min="257" max="257" width="45.85546875" style="59" bestFit="1" customWidth="1"/>
    <col min="258" max="258" width="9.140625" style="59"/>
    <col min="259" max="259" width="11.28515625" style="59" customWidth="1"/>
    <col min="260" max="260" width="10.42578125" style="59" bestFit="1" customWidth="1"/>
    <col min="261" max="261" width="10" style="59" bestFit="1" customWidth="1"/>
    <col min="262" max="262" width="12.85546875" style="59" customWidth="1"/>
    <col min="263" max="263" width="11.140625" style="59" customWidth="1"/>
    <col min="264" max="264" width="10.5703125" style="59" customWidth="1"/>
    <col min="265" max="512" width="9.140625" style="59"/>
    <col min="513" max="513" width="45.85546875" style="59" bestFit="1" customWidth="1"/>
    <col min="514" max="514" width="9.140625" style="59"/>
    <col min="515" max="515" width="11.28515625" style="59" customWidth="1"/>
    <col min="516" max="516" width="10.42578125" style="59" bestFit="1" customWidth="1"/>
    <col min="517" max="517" width="10" style="59" bestFit="1" customWidth="1"/>
    <col min="518" max="518" width="12.85546875" style="59" customWidth="1"/>
    <col min="519" max="519" width="11.140625" style="59" customWidth="1"/>
    <col min="520" max="520" width="10.5703125" style="59" customWidth="1"/>
    <col min="521" max="768" width="9.140625" style="59"/>
    <col min="769" max="769" width="45.85546875" style="59" bestFit="1" customWidth="1"/>
    <col min="770" max="770" width="9.140625" style="59"/>
    <col min="771" max="771" width="11.28515625" style="59" customWidth="1"/>
    <col min="772" max="772" width="10.42578125" style="59" bestFit="1" customWidth="1"/>
    <col min="773" max="773" width="10" style="59" bestFit="1" customWidth="1"/>
    <col min="774" max="774" width="12.85546875" style="59" customWidth="1"/>
    <col min="775" max="775" width="11.140625" style="59" customWidth="1"/>
    <col min="776" max="776" width="10.5703125" style="59" customWidth="1"/>
    <col min="777" max="1024" width="9.140625" style="59"/>
    <col min="1025" max="1025" width="45.85546875" style="59" bestFit="1" customWidth="1"/>
    <col min="1026" max="1026" width="9.140625" style="59"/>
    <col min="1027" max="1027" width="11.28515625" style="59" customWidth="1"/>
    <col min="1028" max="1028" width="10.42578125" style="59" bestFit="1" customWidth="1"/>
    <col min="1029" max="1029" width="10" style="59" bestFit="1" customWidth="1"/>
    <col min="1030" max="1030" width="12.85546875" style="59" customWidth="1"/>
    <col min="1031" max="1031" width="11.140625" style="59" customWidth="1"/>
    <col min="1032" max="1032" width="10.5703125" style="59" customWidth="1"/>
    <col min="1033" max="1280" width="9.140625" style="59"/>
    <col min="1281" max="1281" width="45.85546875" style="59" bestFit="1" customWidth="1"/>
    <col min="1282" max="1282" width="9.140625" style="59"/>
    <col min="1283" max="1283" width="11.28515625" style="59" customWidth="1"/>
    <col min="1284" max="1284" width="10.42578125" style="59" bestFit="1" customWidth="1"/>
    <col min="1285" max="1285" width="10" style="59" bestFit="1" customWidth="1"/>
    <col min="1286" max="1286" width="12.85546875" style="59" customWidth="1"/>
    <col min="1287" max="1287" width="11.140625" style="59" customWidth="1"/>
    <col min="1288" max="1288" width="10.5703125" style="59" customWidth="1"/>
    <col min="1289" max="1536" width="9.140625" style="59"/>
    <col min="1537" max="1537" width="45.85546875" style="59" bestFit="1" customWidth="1"/>
    <col min="1538" max="1538" width="9.140625" style="59"/>
    <col min="1539" max="1539" width="11.28515625" style="59" customWidth="1"/>
    <col min="1540" max="1540" width="10.42578125" style="59" bestFit="1" customWidth="1"/>
    <col min="1541" max="1541" width="10" style="59" bestFit="1" customWidth="1"/>
    <col min="1542" max="1542" width="12.85546875" style="59" customWidth="1"/>
    <col min="1543" max="1543" width="11.140625" style="59" customWidth="1"/>
    <col min="1544" max="1544" width="10.5703125" style="59" customWidth="1"/>
    <col min="1545" max="1792" width="9.140625" style="59"/>
    <col min="1793" max="1793" width="45.85546875" style="59" bestFit="1" customWidth="1"/>
    <col min="1794" max="1794" width="9.140625" style="59"/>
    <col min="1795" max="1795" width="11.28515625" style="59" customWidth="1"/>
    <col min="1796" max="1796" width="10.42578125" style="59" bestFit="1" customWidth="1"/>
    <col min="1797" max="1797" width="10" style="59" bestFit="1" customWidth="1"/>
    <col min="1798" max="1798" width="12.85546875" style="59" customWidth="1"/>
    <col min="1799" max="1799" width="11.140625" style="59" customWidth="1"/>
    <col min="1800" max="1800" width="10.5703125" style="59" customWidth="1"/>
    <col min="1801" max="2048" width="9.140625" style="59"/>
    <col min="2049" max="2049" width="45.85546875" style="59" bestFit="1" customWidth="1"/>
    <col min="2050" max="2050" width="9.140625" style="59"/>
    <col min="2051" max="2051" width="11.28515625" style="59" customWidth="1"/>
    <col min="2052" max="2052" width="10.42578125" style="59" bestFit="1" customWidth="1"/>
    <col min="2053" max="2053" width="10" style="59" bestFit="1" customWidth="1"/>
    <col min="2054" max="2054" width="12.85546875" style="59" customWidth="1"/>
    <col min="2055" max="2055" width="11.140625" style="59" customWidth="1"/>
    <col min="2056" max="2056" width="10.5703125" style="59" customWidth="1"/>
    <col min="2057" max="2304" width="9.140625" style="59"/>
    <col min="2305" max="2305" width="45.85546875" style="59" bestFit="1" customWidth="1"/>
    <col min="2306" max="2306" width="9.140625" style="59"/>
    <col min="2307" max="2307" width="11.28515625" style="59" customWidth="1"/>
    <col min="2308" max="2308" width="10.42578125" style="59" bestFit="1" customWidth="1"/>
    <col min="2309" max="2309" width="10" style="59" bestFit="1" customWidth="1"/>
    <col min="2310" max="2310" width="12.85546875" style="59" customWidth="1"/>
    <col min="2311" max="2311" width="11.140625" style="59" customWidth="1"/>
    <col min="2312" max="2312" width="10.5703125" style="59" customWidth="1"/>
    <col min="2313" max="2560" width="9.140625" style="59"/>
    <col min="2561" max="2561" width="45.85546875" style="59" bestFit="1" customWidth="1"/>
    <col min="2562" max="2562" width="9.140625" style="59"/>
    <col min="2563" max="2563" width="11.28515625" style="59" customWidth="1"/>
    <col min="2564" max="2564" width="10.42578125" style="59" bestFit="1" customWidth="1"/>
    <col min="2565" max="2565" width="10" style="59" bestFit="1" customWidth="1"/>
    <col min="2566" max="2566" width="12.85546875" style="59" customWidth="1"/>
    <col min="2567" max="2567" width="11.140625" style="59" customWidth="1"/>
    <col min="2568" max="2568" width="10.5703125" style="59" customWidth="1"/>
    <col min="2569" max="2816" width="9.140625" style="59"/>
    <col min="2817" max="2817" width="45.85546875" style="59" bestFit="1" customWidth="1"/>
    <col min="2818" max="2818" width="9.140625" style="59"/>
    <col min="2819" max="2819" width="11.28515625" style="59" customWidth="1"/>
    <col min="2820" max="2820" width="10.42578125" style="59" bestFit="1" customWidth="1"/>
    <col min="2821" max="2821" width="10" style="59" bestFit="1" customWidth="1"/>
    <col min="2822" max="2822" width="12.85546875" style="59" customWidth="1"/>
    <col min="2823" max="2823" width="11.140625" style="59" customWidth="1"/>
    <col min="2824" max="2824" width="10.5703125" style="59" customWidth="1"/>
    <col min="2825" max="3072" width="9.140625" style="59"/>
    <col min="3073" max="3073" width="45.85546875" style="59" bestFit="1" customWidth="1"/>
    <col min="3074" max="3074" width="9.140625" style="59"/>
    <col min="3075" max="3075" width="11.28515625" style="59" customWidth="1"/>
    <col min="3076" max="3076" width="10.42578125" style="59" bestFit="1" customWidth="1"/>
    <col min="3077" max="3077" width="10" style="59" bestFit="1" customWidth="1"/>
    <col min="3078" max="3078" width="12.85546875" style="59" customWidth="1"/>
    <col min="3079" max="3079" width="11.140625" style="59" customWidth="1"/>
    <col min="3080" max="3080" width="10.5703125" style="59" customWidth="1"/>
    <col min="3081" max="3328" width="9.140625" style="59"/>
    <col min="3329" max="3329" width="45.85546875" style="59" bestFit="1" customWidth="1"/>
    <col min="3330" max="3330" width="9.140625" style="59"/>
    <col min="3331" max="3331" width="11.28515625" style="59" customWidth="1"/>
    <col min="3332" max="3332" width="10.42578125" style="59" bestFit="1" customWidth="1"/>
    <col min="3333" max="3333" width="10" style="59" bestFit="1" customWidth="1"/>
    <col min="3334" max="3334" width="12.85546875" style="59" customWidth="1"/>
    <col min="3335" max="3335" width="11.140625" style="59" customWidth="1"/>
    <col min="3336" max="3336" width="10.5703125" style="59" customWidth="1"/>
    <col min="3337" max="3584" width="9.140625" style="59"/>
    <col min="3585" max="3585" width="45.85546875" style="59" bestFit="1" customWidth="1"/>
    <col min="3586" max="3586" width="9.140625" style="59"/>
    <col min="3587" max="3587" width="11.28515625" style="59" customWidth="1"/>
    <col min="3588" max="3588" width="10.42578125" style="59" bestFit="1" customWidth="1"/>
    <col min="3589" max="3589" width="10" style="59" bestFit="1" customWidth="1"/>
    <col min="3590" max="3590" width="12.85546875" style="59" customWidth="1"/>
    <col min="3591" max="3591" width="11.140625" style="59" customWidth="1"/>
    <col min="3592" max="3592" width="10.5703125" style="59" customWidth="1"/>
    <col min="3593" max="3840" width="9.140625" style="59"/>
    <col min="3841" max="3841" width="45.85546875" style="59" bestFit="1" customWidth="1"/>
    <col min="3842" max="3842" width="9.140625" style="59"/>
    <col min="3843" max="3843" width="11.28515625" style="59" customWidth="1"/>
    <col min="3844" max="3844" width="10.42578125" style="59" bestFit="1" customWidth="1"/>
    <col min="3845" max="3845" width="10" style="59" bestFit="1" customWidth="1"/>
    <col min="3846" max="3846" width="12.85546875" style="59" customWidth="1"/>
    <col min="3847" max="3847" width="11.140625" style="59" customWidth="1"/>
    <col min="3848" max="3848" width="10.5703125" style="59" customWidth="1"/>
    <col min="3849" max="4096" width="9.140625" style="59"/>
    <col min="4097" max="4097" width="45.85546875" style="59" bestFit="1" customWidth="1"/>
    <col min="4098" max="4098" width="9.140625" style="59"/>
    <col min="4099" max="4099" width="11.28515625" style="59" customWidth="1"/>
    <col min="4100" max="4100" width="10.42578125" style="59" bestFit="1" customWidth="1"/>
    <col min="4101" max="4101" width="10" style="59" bestFit="1" customWidth="1"/>
    <col min="4102" max="4102" width="12.85546875" style="59" customWidth="1"/>
    <col min="4103" max="4103" width="11.140625" style="59" customWidth="1"/>
    <col min="4104" max="4104" width="10.5703125" style="59" customWidth="1"/>
    <col min="4105" max="4352" width="9.140625" style="59"/>
    <col min="4353" max="4353" width="45.85546875" style="59" bestFit="1" customWidth="1"/>
    <col min="4354" max="4354" width="9.140625" style="59"/>
    <col min="4355" max="4355" width="11.28515625" style="59" customWidth="1"/>
    <col min="4356" max="4356" width="10.42578125" style="59" bestFit="1" customWidth="1"/>
    <col min="4357" max="4357" width="10" style="59" bestFit="1" customWidth="1"/>
    <col min="4358" max="4358" width="12.85546875" style="59" customWidth="1"/>
    <col min="4359" max="4359" width="11.140625" style="59" customWidth="1"/>
    <col min="4360" max="4360" width="10.5703125" style="59" customWidth="1"/>
    <col min="4361" max="4608" width="9.140625" style="59"/>
    <col min="4609" max="4609" width="45.85546875" style="59" bestFit="1" customWidth="1"/>
    <col min="4610" max="4610" width="9.140625" style="59"/>
    <col min="4611" max="4611" width="11.28515625" style="59" customWidth="1"/>
    <col min="4612" max="4612" width="10.42578125" style="59" bestFit="1" customWidth="1"/>
    <col min="4613" max="4613" width="10" style="59" bestFit="1" customWidth="1"/>
    <col min="4614" max="4614" width="12.85546875" style="59" customWidth="1"/>
    <col min="4615" max="4615" width="11.140625" style="59" customWidth="1"/>
    <col min="4616" max="4616" width="10.5703125" style="59" customWidth="1"/>
    <col min="4617" max="4864" width="9.140625" style="59"/>
    <col min="4865" max="4865" width="45.85546875" style="59" bestFit="1" customWidth="1"/>
    <col min="4866" max="4866" width="9.140625" style="59"/>
    <col min="4867" max="4867" width="11.28515625" style="59" customWidth="1"/>
    <col min="4868" max="4868" width="10.42578125" style="59" bestFit="1" customWidth="1"/>
    <col min="4869" max="4869" width="10" style="59" bestFit="1" customWidth="1"/>
    <col min="4870" max="4870" width="12.85546875" style="59" customWidth="1"/>
    <col min="4871" max="4871" width="11.140625" style="59" customWidth="1"/>
    <col min="4872" max="4872" width="10.5703125" style="59" customWidth="1"/>
    <col min="4873" max="5120" width="9.140625" style="59"/>
    <col min="5121" max="5121" width="45.85546875" style="59" bestFit="1" customWidth="1"/>
    <col min="5122" max="5122" width="9.140625" style="59"/>
    <col min="5123" max="5123" width="11.28515625" style="59" customWidth="1"/>
    <col min="5124" max="5124" width="10.42578125" style="59" bestFit="1" customWidth="1"/>
    <col min="5125" max="5125" width="10" style="59" bestFit="1" customWidth="1"/>
    <col min="5126" max="5126" width="12.85546875" style="59" customWidth="1"/>
    <col min="5127" max="5127" width="11.140625" style="59" customWidth="1"/>
    <col min="5128" max="5128" width="10.5703125" style="59" customWidth="1"/>
    <col min="5129" max="5376" width="9.140625" style="59"/>
    <col min="5377" max="5377" width="45.85546875" style="59" bestFit="1" customWidth="1"/>
    <col min="5378" max="5378" width="9.140625" style="59"/>
    <col min="5379" max="5379" width="11.28515625" style="59" customWidth="1"/>
    <col min="5380" max="5380" width="10.42578125" style="59" bestFit="1" customWidth="1"/>
    <col min="5381" max="5381" width="10" style="59" bestFit="1" customWidth="1"/>
    <col min="5382" max="5382" width="12.85546875" style="59" customWidth="1"/>
    <col min="5383" max="5383" width="11.140625" style="59" customWidth="1"/>
    <col min="5384" max="5384" width="10.5703125" style="59" customWidth="1"/>
    <col min="5385" max="5632" width="9.140625" style="59"/>
    <col min="5633" max="5633" width="45.85546875" style="59" bestFit="1" customWidth="1"/>
    <col min="5634" max="5634" width="9.140625" style="59"/>
    <col min="5635" max="5635" width="11.28515625" style="59" customWidth="1"/>
    <col min="5636" max="5636" width="10.42578125" style="59" bestFit="1" customWidth="1"/>
    <col min="5637" max="5637" width="10" style="59" bestFit="1" customWidth="1"/>
    <col min="5638" max="5638" width="12.85546875" style="59" customWidth="1"/>
    <col min="5639" max="5639" width="11.140625" style="59" customWidth="1"/>
    <col min="5640" max="5640" width="10.5703125" style="59" customWidth="1"/>
    <col min="5641" max="5888" width="9.140625" style="59"/>
    <col min="5889" max="5889" width="45.85546875" style="59" bestFit="1" customWidth="1"/>
    <col min="5890" max="5890" width="9.140625" style="59"/>
    <col min="5891" max="5891" width="11.28515625" style="59" customWidth="1"/>
    <col min="5892" max="5892" width="10.42578125" style="59" bestFit="1" customWidth="1"/>
    <col min="5893" max="5893" width="10" style="59" bestFit="1" customWidth="1"/>
    <col min="5894" max="5894" width="12.85546875" style="59" customWidth="1"/>
    <col min="5895" max="5895" width="11.140625" style="59" customWidth="1"/>
    <col min="5896" max="5896" width="10.5703125" style="59" customWidth="1"/>
    <col min="5897" max="6144" width="9.140625" style="59"/>
    <col min="6145" max="6145" width="45.85546875" style="59" bestFit="1" customWidth="1"/>
    <col min="6146" max="6146" width="9.140625" style="59"/>
    <col min="6147" max="6147" width="11.28515625" style="59" customWidth="1"/>
    <col min="6148" max="6148" width="10.42578125" style="59" bestFit="1" customWidth="1"/>
    <col min="6149" max="6149" width="10" style="59" bestFit="1" customWidth="1"/>
    <col min="6150" max="6150" width="12.85546875" style="59" customWidth="1"/>
    <col min="6151" max="6151" width="11.140625" style="59" customWidth="1"/>
    <col min="6152" max="6152" width="10.5703125" style="59" customWidth="1"/>
    <col min="6153" max="6400" width="9.140625" style="59"/>
    <col min="6401" max="6401" width="45.85546875" style="59" bestFit="1" customWidth="1"/>
    <col min="6402" max="6402" width="9.140625" style="59"/>
    <col min="6403" max="6403" width="11.28515625" style="59" customWidth="1"/>
    <col min="6404" max="6404" width="10.42578125" style="59" bestFit="1" customWidth="1"/>
    <col min="6405" max="6405" width="10" style="59" bestFit="1" customWidth="1"/>
    <col min="6406" max="6406" width="12.85546875" style="59" customWidth="1"/>
    <col min="6407" max="6407" width="11.140625" style="59" customWidth="1"/>
    <col min="6408" max="6408" width="10.5703125" style="59" customWidth="1"/>
    <col min="6409" max="6656" width="9.140625" style="59"/>
    <col min="6657" max="6657" width="45.85546875" style="59" bestFit="1" customWidth="1"/>
    <col min="6658" max="6658" width="9.140625" style="59"/>
    <col min="6659" max="6659" width="11.28515625" style="59" customWidth="1"/>
    <col min="6660" max="6660" width="10.42578125" style="59" bestFit="1" customWidth="1"/>
    <col min="6661" max="6661" width="10" style="59" bestFit="1" customWidth="1"/>
    <col min="6662" max="6662" width="12.85546875" style="59" customWidth="1"/>
    <col min="6663" max="6663" width="11.140625" style="59" customWidth="1"/>
    <col min="6664" max="6664" width="10.5703125" style="59" customWidth="1"/>
    <col min="6665" max="6912" width="9.140625" style="59"/>
    <col min="6913" max="6913" width="45.85546875" style="59" bestFit="1" customWidth="1"/>
    <col min="6914" max="6914" width="9.140625" style="59"/>
    <col min="6915" max="6915" width="11.28515625" style="59" customWidth="1"/>
    <col min="6916" max="6916" width="10.42578125" style="59" bestFit="1" customWidth="1"/>
    <col min="6917" max="6917" width="10" style="59" bestFit="1" customWidth="1"/>
    <col min="6918" max="6918" width="12.85546875" style="59" customWidth="1"/>
    <col min="6919" max="6919" width="11.140625" style="59" customWidth="1"/>
    <col min="6920" max="6920" width="10.5703125" style="59" customWidth="1"/>
    <col min="6921" max="7168" width="9.140625" style="59"/>
    <col min="7169" max="7169" width="45.85546875" style="59" bestFit="1" customWidth="1"/>
    <col min="7170" max="7170" width="9.140625" style="59"/>
    <col min="7171" max="7171" width="11.28515625" style="59" customWidth="1"/>
    <col min="7172" max="7172" width="10.42578125" style="59" bestFit="1" customWidth="1"/>
    <col min="7173" max="7173" width="10" style="59" bestFit="1" customWidth="1"/>
    <col min="7174" max="7174" width="12.85546875" style="59" customWidth="1"/>
    <col min="7175" max="7175" width="11.140625" style="59" customWidth="1"/>
    <col min="7176" max="7176" width="10.5703125" style="59" customWidth="1"/>
    <col min="7177" max="7424" width="9.140625" style="59"/>
    <col min="7425" max="7425" width="45.85546875" style="59" bestFit="1" customWidth="1"/>
    <col min="7426" max="7426" width="9.140625" style="59"/>
    <col min="7427" max="7427" width="11.28515625" style="59" customWidth="1"/>
    <col min="7428" max="7428" width="10.42578125" style="59" bestFit="1" customWidth="1"/>
    <col min="7429" max="7429" width="10" style="59" bestFit="1" customWidth="1"/>
    <col min="7430" max="7430" width="12.85546875" style="59" customWidth="1"/>
    <col min="7431" max="7431" width="11.140625" style="59" customWidth="1"/>
    <col min="7432" max="7432" width="10.5703125" style="59" customWidth="1"/>
    <col min="7433" max="7680" width="9.140625" style="59"/>
    <col min="7681" max="7681" width="45.85546875" style="59" bestFit="1" customWidth="1"/>
    <col min="7682" max="7682" width="9.140625" style="59"/>
    <col min="7683" max="7683" width="11.28515625" style="59" customWidth="1"/>
    <col min="7684" max="7684" width="10.42578125" style="59" bestFit="1" customWidth="1"/>
    <col min="7685" max="7685" width="10" style="59" bestFit="1" customWidth="1"/>
    <col min="7686" max="7686" width="12.85546875" style="59" customWidth="1"/>
    <col min="7687" max="7687" width="11.140625" style="59" customWidth="1"/>
    <col min="7688" max="7688" width="10.5703125" style="59" customWidth="1"/>
    <col min="7689" max="7936" width="9.140625" style="59"/>
    <col min="7937" max="7937" width="45.85546875" style="59" bestFit="1" customWidth="1"/>
    <col min="7938" max="7938" width="9.140625" style="59"/>
    <col min="7939" max="7939" width="11.28515625" style="59" customWidth="1"/>
    <col min="7940" max="7940" width="10.42578125" style="59" bestFit="1" customWidth="1"/>
    <col min="7941" max="7941" width="10" style="59" bestFit="1" customWidth="1"/>
    <col min="7942" max="7942" width="12.85546875" style="59" customWidth="1"/>
    <col min="7943" max="7943" width="11.140625" style="59" customWidth="1"/>
    <col min="7944" max="7944" width="10.5703125" style="59" customWidth="1"/>
    <col min="7945" max="8192" width="9.140625" style="59"/>
    <col min="8193" max="8193" width="45.85546875" style="59" bestFit="1" customWidth="1"/>
    <col min="8194" max="8194" width="9.140625" style="59"/>
    <col min="8195" max="8195" width="11.28515625" style="59" customWidth="1"/>
    <col min="8196" max="8196" width="10.42578125" style="59" bestFit="1" customWidth="1"/>
    <col min="8197" max="8197" width="10" style="59" bestFit="1" customWidth="1"/>
    <col min="8198" max="8198" width="12.85546875" style="59" customWidth="1"/>
    <col min="8199" max="8199" width="11.140625" style="59" customWidth="1"/>
    <col min="8200" max="8200" width="10.5703125" style="59" customWidth="1"/>
    <col min="8201" max="8448" width="9.140625" style="59"/>
    <col min="8449" max="8449" width="45.85546875" style="59" bestFit="1" customWidth="1"/>
    <col min="8450" max="8450" width="9.140625" style="59"/>
    <col min="8451" max="8451" width="11.28515625" style="59" customWidth="1"/>
    <col min="8452" max="8452" width="10.42578125" style="59" bestFit="1" customWidth="1"/>
    <col min="8453" max="8453" width="10" style="59" bestFit="1" customWidth="1"/>
    <col min="8454" max="8454" width="12.85546875" style="59" customWidth="1"/>
    <col min="8455" max="8455" width="11.140625" style="59" customWidth="1"/>
    <col min="8456" max="8456" width="10.5703125" style="59" customWidth="1"/>
    <col min="8457" max="8704" width="9.140625" style="59"/>
    <col min="8705" max="8705" width="45.85546875" style="59" bestFit="1" customWidth="1"/>
    <col min="8706" max="8706" width="9.140625" style="59"/>
    <col min="8707" max="8707" width="11.28515625" style="59" customWidth="1"/>
    <col min="8708" max="8708" width="10.42578125" style="59" bestFit="1" customWidth="1"/>
    <col min="8709" max="8709" width="10" style="59" bestFit="1" customWidth="1"/>
    <col min="8710" max="8710" width="12.85546875" style="59" customWidth="1"/>
    <col min="8711" max="8711" width="11.140625" style="59" customWidth="1"/>
    <col min="8712" max="8712" width="10.5703125" style="59" customWidth="1"/>
    <col min="8713" max="8960" width="9.140625" style="59"/>
    <col min="8961" max="8961" width="45.85546875" style="59" bestFit="1" customWidth="1"/>
    <col min="8962" max="8962" width="9.140625" style="59"/>
    <col min="8963" max="8963" width="11.28515625" style="59" customWidth="1"/>
    <col min="8964" max="8964" width="10.42578125" style="59" bestFit="1" customWidth="1"/>
    <col min="8965" max="8965" width="10" style="59" bestFit="1" customWidth="1"/>
    <col min="8966" max="8966" width="12.85546875" style="59" customWidth="1"/>
    <col min="8967" max="8967" width="11.140625" style="59" customWidth="1"/>
    <col min="8968" max="8968" width="10.5703125" style="59" customWidth="1"/>
    <col min="8969" max="9216" width="9.140625" style="59"/>
    <col min="9217" max="9217" width="45.85546875" style="59" bestFit="1" customWidth="1"/>
    <col min="9218" max="9218" width="9.140625" style="59"/>
    <col min="9219" max="9219" width="11.28515625" style="59" customWidth="1"/>
    <col min="9220" max="9220" width="10.42578125" style="59" bestFit="1" customWidth="1"/>
    <col min="9221" max="9221" width="10" style="59" bestFit="1" customWidth="1"/>
    <col min="9222" max="9222" width="12.85546875" style="59" customWidth="1"/>
    <col min="9223" max="9223" width="11.140625" style="59" customWidth="1"/>
    <col min="9224" max="9224" width="10.5703125" style="59" customWidth="1"/>
    <col min="9225" max="9472" width="9.140625" style="59"/>
    <col min="9473" max="9473" width="45.85546875" style="59" bestFit="1" customWidth="1"/>
    <col min="9474" max="9474" width="9.140625" style="59"/>
    <col min="9475" max="9475" width="11.28515625" style="59" customWidth="1"/>
    <col min="9476" max="9476" width="10.42578125" style="59" bestFit="1" customWidth="1"/>
    <col min="9477" max="9477" width="10" style="59" bestFit="1" customWidth="1"/>
    <col min="9478" max="9478" width="12.85546875" style="59" customWidth="1"/>
    <col min="9479" max="9479" width="11.140625" style="59" customWidth="1"/>
    <col min="9480" max="9480" width="10.5703125" style="59" customWidth="1"/>
    <col min="9481" max="9728" width="9.140625" style="59"/>
    <col min="9729" max="9729" width="45.85546875" style="59" bestFit="1" customWidth="1"/>
    <col min="9730" max="9730" width="9.140625" style="59"/>
    <col min="9731" max="9731" width="11.28515625" style="59" customWidth="1"/>
    <col min="9732" max="9732" width="10.42578125" style="59" bestFit="1" customWidth="1"/>
    <col min="9733" max="9733" width="10" style="59" bestFit="1" customWidth="1"/>
    <col min="9734" max="9734" width="12.85546875" style="59" customWidth="1"/>
    <col min="9735" max="9735" width="11.140625" style="59" customWidth="1"/>
    <col min="9736" max="9736" width="10.5703125" style="59" customWidth="1"/>
    <col min="9737" max="9984" width="9.140625" style="59"/>
    <col min="9985" max="9985" width="45.85546875" style="59" bestFit="1" customWidth="1"/>
    <col min="9986" max="9986" width="9.140625" style="59"/>
    <col min="9987" max="9987" width="11.28515625" style="59" customWidth="1"/>
    <col min="9988" max="9988" width="10.42578125" style="59" bestFit="1" customWidth="1"/>
    <col min="9989" max="9989" width="10" style="59" bestFit="1" customWidth="1"/>
    <col min="9990" max="9990" width="12.85546875" style="59" customWidth="1"/>
    <col min="9991" max="9991" width="11.140625" style="59" customWidth="1"/>
    <col min="9992" max="9992" width="10.5703125" style="59" customWidth="1"/>
    <col min="9993" max="10240" width="9.140625" style="59"/>
    <col min="10241" max="10241" width="45.85546875" style="59" bestFit="1" customWidth="1"/>
    <col min="10242" max="10242" width="9.140625" style="59"/>
    <col min="10243" max="10243" width="11.28515625" style="59" customWidth="1"/>
    <col min="10244" max="10244" width="10.42578125" style="59" bestFit="1" customWidth="1"/>
    <col min="10245" max="10245" width="10" style="59" bestFit="1" customWidth="1"/>
    <col min="10246" max="10246" width="12.85546875" style="59" customWidth="1"/>
    <col min="10247" max="10247" width="11.140625" style="59" customWidth="1"/>
    <col min="10248" max="10248" width="10.5703125" style="59" customWidth="1"/>
    <col min="10249" max="10496" width="9.140625" style="59"/>
    <col min="10497" max="10497" width="45.85546875" style="59" bestFit="1" customWidth="1"/>
    <col min="10498" max="10498" width="9.140625" style="59"/>
    <col min="10499" max="10499" width="11.28515625" style="59" customWidth="1"/>
    <col min="10500" max="10500" width="10.42578125" style="59" bestFit="1" customWidth="1"/>
    <col min="10501" max="10501" width="10" style="59" bestFit="1" customWidth="1"/>
    <col min="10502" max="10502" width="12.85546875" style="59" customWidth="1"/>
    <col min="10503" max="10503" width="11.140625" style="59" customWidth="1"/>
    <col min="10504" max="10504" width="10.5703125" style="59" customWidth="1"/>
    <col min="10505" max="10752" width="9.140625" style="59"/>
    <col min="10753" max="10753" width="45.85546875" style="59" bestFit="1" customWidth="1"/>
    <col min="10754" max="10754" width="9.140625" style="59"/>
    <col min="10755" max="10755" width="11.28515625" style="59" customWidth="1"/>
    <col min="10756" max="10756" width="10.42578125" style="59" bestFit="1" customWidth="1"/>
    <col min="10757" max="10757" width="10" style="59" bestFit="1" customWidth="1"/>
    <col min="10758" max="10758" width="12.85546875" style="59" customWidth="1"/>
    <col min="10759" max="10759" width="11.140625" style="59" customWidth="1"/>
    <col min="10760" max="10760" width="10.5703125" style="59" customWidth="1"/>
    <col min="10761" max="11008" width="9.140625" style="59"/>
    <col min="11009" max="11009" width="45.85546875" style="59" bestFit="1" customWidth="1"/>
    <col min="11010" max="11010" width="9.140625" style="59"/>
    <col min="11011" max="11011" width="11.28515625" style="59" customWidth="1"/>
    <col min="11012" max="11012" width="10.42578125" style="59" bestFit="1" customWidth="1"/>
    <col min="11013" max="11013" width="10" style="59" bestFit="1" customWidth="1"/>
    <col min="11014" max="11014" width="12.85546875" style="59" customWidth="1"/>
    <col min="11015" max="11015" width="11.140625" style="59" customWidth="1"/>
    <col min="11016" max="11016" width="10.5703125" style="59" customWidth="1"/>
    <col min="11017" max="11264" width="9.140625" style="59"/>
    <col min="11265" max="11265" width="45.85546875" style="59" bestFit="1" customWidth="1"/>
    <col min="11266" max="11266" width="9.140625" style="59"/>
    <col min="11267" max="11267" width="11.28515625" style="59" customWidth="1"/>
    <col min="11268" max="11268" width="10.42578125" style="59" bestFit="1" customWidth="1"/>
    <col min="11269" max="11269" width="10" style="59" bestFit="1" customWidth="1"/>
    <col min="11270" max="11270" width="12.85546875" style="59" customWidth="1"/>
    <col min="11271" max="11271" width="11.140625" style="59" customWidth="1"/>
    <col min="11272" max="11272" width="10.5703125" style="59" customWidth="1"/>
    <col min="11273" max="11520" width="9.140625" style="59"/>
    <col min="11521" max="11521" width="45.85546875" style="59" bestFit="1" customWidth="1"/>
    <col min="11522" max="11522" width="9.140625" style="59"/>
    <col min="11523" max="11523" width="11.28515625" style="59" customWidth="1"/>
    <col min="11524" max="11524" width="10.42578125" style="59" bestFit="1" customWidth="1"/>
    <col min="11525" max="11525" width="10" style="59" bestFit="1" customWidth="1"/>
    <col min="11526" max="11526" width="12.85546875" style="59" customWidth="1"/>
    <col min="11527" max="11527" width="11.140625" style="59" customWidth="1"/>
    <col min="11528" max="11528" width="10.5703125" style="59" customWidth="1"/>
    <col min="11529" max="11776" width="9.140625" style="59"/>
    <col min="11777" max="11777" width="45.85546875" style="59" bestFit="1" customWidth="1"/>
    <col min="11778" max="11778" width="9.140625" style="59"/>
    <col min="11779" max="11779" width="11.28515625" style="59" customWidth="1"/>
    <col min="11780" max="11780" width="10.42578125" style="59" bestFit="1" customWidth="1"/>
    <col min="11781" max="11781" width="10" style="59" bestFit="1" customWidth="1"/>
    <col min="11782" max="11782" width="12.85546875" style="59" customWidth="1"/>
    <col min="11783" max="11783" width="11.140625" style="59" customWidth="1"/>
    <col min="11784" max="11784" width="10.5703125" style="59" customWidth="1"/>
    <col min="11785" max="12032" width="9.140625" style="59"/>
    <col min="12033" max="12033" width="45.85546875" style="59" bestFit="1" customWidth="1"/>
    <col min="12034" max="12034" width="9.140625" style="59"/>
    <col min="12035" max="12035" width="11.28515625" style="59" customWidth="1"/>
    <col min="12036" max="12036" width="10.42578125" style="59" bestFit="1" customWidth="1"/>
    <col min="12037" max="12037" width="10" style="59" bestFit="1" customWidth="1"/>
    <col min="12038" max="12038" width="12.85546875" style="59" customWidth="1"/>
    <col min="12039" max="12039" width="11.140625" style="59" customWidth="1"/>
    <col min="12040" max="12040" width="10.5703125" style="59" customWidth="1"/>
    <col min="12041" max="12288" width="9.140625" style="59"/>
    <col min="12289" max="12289" width="45.85546875" style="59" bestFit="1" customWidth="1"/>
    <col min="12290" max="12290" width="9.140625" style="59"/>
    <col min="12291" max="12291" width="11.28515625" style="59" customWidth="1"/>
    <col min="12292" max="12292" width="10.42578125" style="59" bestFit="1" customWidth="1"/>
    <col min="12293" max="12293" width="10" style="59" bestFit="1" customWidth="1"/>
    <col min="12294" max="12294" width="12.85546875" style="59" customWidth="1"/>
    <col min="12295" max="12295" width="11.140625" style="59" customWidth="1"/>
    <col min="12296" max="12296" width="10.5703125" style="59" customWidth="1"/>
    <col min="12297" max="12544" width="9.140625" style="59"/>
    <col min="12545" max="12545" width="45.85546875" style="59" bestFit="1" customWidth="1"/>
    <col min="12546" max="12546" width="9.140625" style="59"/>
    <col min="12547" max="12547" width="11.28515625" style="59" customWidth="1"/>
    <col min="12548" max="12548" width="10.42578125" style="59" bestFit="1" customWidth="1"/>
    <col min="12549" max="12549" width="10" style="59" bestFit="1" customWidth="1"/>
    <col min="12550" max="12550" width="12.85546875" style="59" customWidth="1"/>
    <col min="12551" max="12551" width="11.140625" style="59" customWidth="1"/>
    <col min="12552" max="12552" width="10.5703125" style="59" customWidth="1"/>
    <col min="12553" max="12800" width="9.140625" style="59"/>
    <col min="12801" max="12801" width="45.85546875" style="59" bestFit="1" customWidth="1"/>
    <col min="12802" max="12802" width="9.140625" style="59"/>
    <col min="12803" max="12803" width="11.28515625" style="59" customWidth="1"/>
    <col min="12804" max="12804" width="10.42578125" style="59" bestFit="1" customWidth="1"/>
    <col min="12805" max="12805" width="10" style="59" bestFit="1" customWidth="1"/>
    <col min="12806" max="12806" width="12.85546875" style="59" customWidth="1"/>
    <col min="12807" max="12807" width="11.140625" style="59" customWidth="1"/>
    <col min="12808" max="12808" width="10.5703125" style="59" customWidth="1"/>
    <col min="12809" max="13056" width="9.140625" style="59"/>
    <col min="13057" max="13057" width="45.85546875" style="59" bestFit="1" customWidth="1"/>
    <col min="13058" max="13058" width="9.140625" style="59"/>
    <col min="13059" max="13059" width="11.28515625" style="59" customWidth="1"/>
    <col min="13060" max="13060" width="10.42578125" style="59" bestFit="1" customWidth="1"/>
    <col min="13061" max="13061" width="10" style="59" bestFit="1" customWidth="1"/>
    <col min="13062" max="13062" width="12.85546875" style="59" customWidth="1"/>
    <col min="13063" max="13063" width="11.140625" style="59" customWidth="1"/>
    <col min="13064" max="13064" width="10.5703125" style="59" customWidth="1"/>
    <col min="13065" max="13312" width="9.140625" style="59"/>
    <col min="13313" max="13313" width="45.85546875" style="59" bestFit="1" customWidth="1"/>
    <col min="13314" max="13314" width="9.140625" style="59"/>
    <col min="13315" max="13315" width="11.28515625" style="59" customWidth="1"/>
    <col min="13316" max="13316" width="10.42578125" style="59" bestFit="1" customWidth="1"/>
    <col min="13317" max="13317" width="10" style="59" bestFit="1" customWidth="1"/>
    <col min="13318" max="13318" width="12.85546875" style="59" customWidth="1"/>
    <col min="13319" max="13319" width="11.140625" style="59" customWidth="1"/>
    <col min="13320" max="13320" width="10.5703125" style="59" customWidth="1"/>
    <col min="13321" max="13568" width="9.140625" style="59"/>
    <col min="13569" max="13569" width="45.85546875" style="59" bestFit="1" customWidth="1"/>
    <col min="13570" max="13570" width="9.140625" style="59"/>
    <col min="13571" max="13571" width="11.28515625" style="59" customWidth="1"/>
    <col min="13572" max="13572" width="10.42578125" style="59" bestFit="1" customWidth="1"/>
    <col min="13573" max="13573" width="10" style="59" bestFit="1" customWidth="1"/>
    <col min="13574" max="13574" width="12.85546875" style="59" customWidth="1"/>
    <col min="13575" max="13575" width="11.140625" style="59" customWidth="1"/>
    <col min="13576" max="13576" width="10.5703125" style="59" customWidth="1"/>
    <col min="13577" max="13824" width="9.140625" style="59"/>
    <col min="13825" max="13825" width="45.85546875" style="59" bestFit="1" customWidth="1"/>
    <col min="13826" max="13826" width="9.140625" style="59"/>
    <col min="13827" max="13827" width="11.28515625" style="59" customWidth="1"/>
    <col min="13828" max="13828" width="10.42578125" style="59" bestFit="1" customWidth="1"/>
    <col min="13829" max="13829" width="10" style="59" bestFit="1" customWidth="1"/>
    <col min="13830" max="13830" width="12.85546875" style="59" customWidth="1"/>
    <col min="13831" max="13831" width="11.140625" style="59" customWidth="1"/>
    <col min="13832" max="13832" width="10.5703125" style="59" customWidth="1"/>
    <col min="13833" max="14080" width="9.140625" style="59"/>
    <col min="14081" max="14081" width="45.85546875" style="59" bestFit="1" customWidth="1"/>
    <col min="14082" max="14082" width="9.140625" style="59"/>
    <col min="14083" max="14083" width="11.28515625" style="59" customWidth="1"/>
    <col min="14084" max="14084" width="10.42578125" style="59" bestFit="1" customWidth="1"/>
    <col min="14085" max="14085" width="10" style="59" bestFit="1" customWidth="1"/>
    <col min="14086" max="14086" width="12.85546875" style="59" customWidth="1"/>
    <col min="14087" max="14087" width="11.140625" style="59" customWidth="1"/>
    <col min="14088" max="14088" width="10.5703125" style="59" customWidth="1"/>
    <col min="14089" max="14336" width="9.140625" style="59"/>
    <col min="14337" max="14337" width="45.85546875" style="59" bestFit="1" customWidth="1"/>
    <col min="14338" max="14338" width="9.140625" style="59"/>
    <col min="14339" max="14339" width="11.28515625" style="59" customWidth="1"/>
    <col min="14340" max="14340" width="10.42578125" style="59" bestFit="1" customWidth="1"/>
    <col min="14341" max="14341" width="10" style="59" bestFit="1" customWidth="1"/>
    <col min="14342" max="14342" width="12.85546875" style="59" customWidth="1"/>
    <col min="14343" max="14343" width="11.140625" style="59" customWidth="1"/>
    <col min="14344" max="14344" width="10.5703125" style="59" customWidth="1"/>
    <col min="14345" max="14592" width="9.140625" style="59"/>
    <col min="14593" max="14593" width="45.85546875" style="59" bestFit="1" customWidth="1"/>
    <col min="14594" max="14594" width="9.140625" style="59"/>
    <col min="14595" max="14595" width="11.28515625" style="59" customWidth="1"/>
    <col min="14596" max="14596" width="10.42578125" style="59" bestFit="1" customWidth="1"/>
    <col min="14597" max="14597" width="10" style="59" bestFit="1" customWidth="1"/>
    <col min="14598" max="14598" width="12.85546875" style="59" customWidth="1"/>
    <col min="14599" max="14599" width="11.140625" style="59" customWidth="1"/>
    <col min="14600" max="14600" width="10.5703125" style="59" customWidth="1"/>
    <col min="14601" max="14848" width="9.140625" style="59"/>
    <col min="14849" max="14849" width="45.85546875" style="59" bestFit="1" customWidth="1"/>
    <col min="14850" max="14850" width="9.140625" style="59"/>
    <col min="14851" max="14851" width="11.28515625" style="59" customWidth="1"/>
    <col min="14852" max="14852" width="10.42578125" style="59" bestFit="1" customWidth="1"/>
    <col min="14853" max="14853" width="10" style="59" bestFit="1" customWidth="1"/>
    <col min="14854" max="14854" width="12.85546875" style="59" customWidth="1"/>
    <col min="14855" max="14855" width="11.140625" style="59" customWidth="1"/>
    <col min="14856" max="14856" width="10.5703125" style="59" customWidth="1"/>
    <col min="14857" max="15104" width="9.140625" style="59"/>
    <col min="15105" max="15105" width="45.85546875" style="59" bestFit="1" customWidth="1"/>
    <col min="15106" max="15106" width="9.140625" style="59"/>
    <col min="15107" max="15107" width="11.28515625" style="59" customWidth="1"/>
    <col min="15108" max="15108" width="10.42578125" style="59" bestFit="1" customWidth="1"/>
    <col min="15109" max="15109" width="10" style="59" bestFit="1" customWidth="1"/>
    <col min="15110" max="15110" width="12.85546875" style="59" customWidth="1"/>
    <col min="15111" max="15111" width="11.140625" style="59" customWidth="1"/>
    <col min="15112" max="15112" width="10.5703125" style="59" customWidth="1"/>
    <col min="15113" max="15360" width="9.140625" style="59"/>
    <col min="15361" max="15361" width="45.85546875" style="59" bestFit="1" customWidth="1"/>
    <col min="15362" max="15362" width="9.140625" style="59"/>
    <col min="15363" max="15363" width="11.28515625" style="59" customWidth="1"/>
    <col min="15364" max="15364" width="10.42578125" style="59" bestFit="1" customWidth="1"/>
    <col min="15365" max="15365" width="10" style="59" bestFit="1" customWidth="1"/>
    <col min="15366" max="15366" width="12.85546875" style="59" customWidth="1"/>
    <col min="15367" max="15367" width="11.140625" style="59" customWidth="1"/>
    <col min="15368" max="15368" width="10.5703125" style="59" customWidth="1"/>
    <col min="15369" max="15616" width="9.140625" style="59"/>
    <col min="15617" max="15617" width="45.85546875" style="59" bestFit="1" customWidth="1"/>
    <col min="15618" max="15618" width="9.140625" style="59"/>
    <col min="15619" max="15619" width="11.28515625" style="59" customWidth="1"/>
    <col min="15620" max="15620" width="10.42578125" style="59" bestFit="1" customWidth="1"/>
    <col min="15621" max="15621" width="10" style="59" bestFit="1" customWidth="1"/>
    <col min="15622" max="15622" width="12.85546875" style="59" customWidth="1"/>
    <col min="15623" max="15623" width="11.140625" style="59" customWidth="1"/>
    <col min="15624" max="15624" width="10.5703125" style="59" customWidth="1"/>
    <col min="15625" max="15872" width="9.140625" style="59"/>
    <col min="15873" max="15873" width="45.85546875" style="59" bestFit="1" customWidth="1"/>
    <col min="15874" max="15874" width="9.140625" style="59"/>
    <col min="15875" max="15875" width="11.28515625" style="59" customWidth="1"/>
    <col min="15876" max="15876" width="10.42578125" style="59" bestFit="1" customWidth="1"/>
    <col min="15877" max="15877" width="10" style="59" bestFit="1" customWidth="1"/>
    <col min="15878" max="15878" width="12.85546875" style="59" customWidth="1"/>
    <col min="15879" max="15879" width="11.140625" style="59" customWidth="1"/>
    <col min="15880" max="15880" width="10.5703125" style="59" customWidth="1"/>
    <col min="15881" max="16128" width="9.140625" style="59"/>
    <col min="16129" max="16129" width="45.85546875" style="59" bestFit="1" customWidth="1"/>
    <col min="16130" max="16130" width="9.140625" style="59"/>
    <col min="16131" max="16131" width="11.28515625" style="59" customWidth="1"/>
    <col min="16132" max="16132" width="10.42578125" style="59" bestFit="1" customWidth="1"/>
    <col min="16133" max="16133" width="10" style="59" bestFit="1" customWidth="1"/>
    <col min="16134" max="16134" width="12.85546875" style="59" customWidth="1"/>
    <col min="16135" max="16135" width="11.140625" style="59" customWidth="1"/>
    <col min="16136" max="16136" width="10.5703125" style="59" customWidth="1"/>
    <col min="16137" max="16384" width="9.140625" style="59"/>
  </cols>
  <sheetData>
    <row r="1" spans="1:8" s="4" customFormat="1" ht="20.25" x14ac:dyDescent="0.25">
      <c r="A1" s="650" t="s">
        <v>673</v>
      </c>
      <c r="B1" s="651"/>
      <c r="C1" s="651"/>
      <c r="D1" s="651"/>
      <c r="E1" s="651"/>
      <c r="F1" s="651"/>
      <c r="G1" s="651"/>
      <c r="H1" s="652"/>
    </row>
    <row r="2" spans="1:8" s="4" customFormat="1" ht="15.75" thickBot="1" x14ac:dyDescent="0.3">
      <c r="A2" s="653" t="s">
        <v>194</v>
      </c>
      <c r="B2" s="654"/>
      <c r="C2" s="654"/>
      <c r="D2" s="654"/>
      <c r="E2" s="654"/>
      <c r="F2" s="654"/>
      <c r="G2" s="654"/>
      <c r="H2" s="655"/>
    </row>
    <row r="3" spans="1:8" s="4" customFormat="1" ht="15" x14ac:dyDescent="0.25">
      <c r="A3" s="5" t="s">
        <v>434</v>
      </c>
      <c r="B3" s="5"/>
      <c r="C3" s="5" t="s">
        <v>174</v>
      </c>
      <c r="D3" s="5" t="s">
        <v>175</v>
      </c>
      <c r="E3" s="5"/>
      <c r="F3" s="5"/>
      <c r="G3" s="8"/>
      <c r="H3" s="8"/>
    </row>
    <row r="4" spans="1:8" s="4" customFormat="1" ht="26.25" x14ac:dyDescent="0.25">
      <c r="A4" s="46" t="s">
        <v>718</v>
      </c>
      <c r="B4" s="5"/>
      <c r="C4" s="9" t="s">
        <v>426</v>
      </c>
      <c r="D4" s="10">
        <v>44981</v>
      </c>
      <c r="E4" s="5"/>
      <c r="F4" s="5"/>
      <c r="G4" s="8"/>
      <c r="H4" s="8"/>
    </row>
    <row r="5" spans="1:8" s="4" customFormat="1" ht="15" x14ac:dyDescent="0.25">
      <c r="A5" s="6" t="s">
        <v>436</v>
      </c>
      <c r="B5" s="8"/>
      <c r="C5" s="6"/>
      <c r="D5" s="11"/>
      <c r="E5" s="5"/>
      <c r="F5" s="5"/>
      <c r="G5" s="8"/>
      <c r="H5" s="8"/>
    </row>
    <row r="6" spans="1:8" ht="25.5" x14ac:dyDescent="0.2">
      <c r="A6" s="57" t="s">
        <v>176</v>
      </c>
      <c r="B6" s="57" t="s">
        <v>177</v>
      </c>
      <c r="C6" s="57" t="s">
        <v>70</v>
      </c>
      <c r="D6" s="57" t="s">
        <v>178</v>
      </c>
      <c r="E6" s="57" t="s">
        <v>179</v>
      </c>
      <c r="F6" s="57" t="s">
        <v>180</v>
      </c>
      <c r="G6" s="58" t="s">
        <v>181</v>
      </c>
      <c r="H6" s="58" t="s">
        <v>182</v>
      </c>
    </row>
    <row r="7" spans="1:8" x14ac:dyDescent="0.2">
      <c r="A7" s="60" t="s">
        <v>183</v>
      </c>
      <c r="B7" s="57"/>
      <c r="C7" s="57"/>
      <c r="D7" s="57"/>
      <c r="E7" s="57"/>
      <c r="F7" s="57"/>
      <c r="G7" s="58"/>
      <c r="H7" s="58"/>
    </row>
    <row r="8" spans="1:8" s="127" customFormat="1" x14ac:dyDescent="0.25">
      <c r="A8" s="126" t="s">
        <v>615</v>
      </c>
      <c r="B8" s="61" t="s">
        <v>426</v>
      </c>
      <c r="C8" s="130">
        <v>1</v>
      </c>
      <c r="D8" s="129">
        <f>'Resumo de Cotações'!L6</f>
        <v>3039.3333333333335</v>
      </c>
      <c r="E8" s="61"/>
      <c r="F8" s="62">
        <f>D8*C8</f>
        <v>3039.3333333333335</v>
      </c>
      <c r="G8" s="135" t="s">
        <v>653</v>
      </c>
      <c r="H8" s="63" t="s">
        <v>690</v>
      </c>
    </row>
    <row r="9" spans="1:8" x14ac:dyDescent="0.2">
      <c r="A9" s="64"/>
      <c r="B9" s="61"/>
      <c r="C9" s="65"/>
      <c r="D9" s="66"/>
      <c r="E9" s="57"/>
      <c r="F9" s="62"/>
      <c r="G9" s="63"/>
      <c r="H9" s="58"/>
    </row>
    <row r="10" spans="1:8" x14ac:dyDescent="0.2">
      <c r="A10" s="67" t="s">
        <v>455</v>
      </c>
      <c r="B10" s="68"/>
      <c r="C10" s="125"/>
      <c r="D10" s="69"/>
      <c r="E10" s="70"/>
      <c r="F10" s="71"/>
      <c r="G10" s="124"/>
      <c r="H10" s="72"/>
    </row>
    <row r="11" spans="1:8" s="14" customFormat="1" x14ac:dyDescent="0.2">
      <c r="A11" s="68" t="s">
        <v>461</v>
      </c>
      <c r="B11" s="125" t="s">
        <v>457</v>
      </c>
      <c r="C11" s="73">
        <v>1.68</v>
      </c>
      <c r="D11" s="69">
        <v>18.010000000000002</v>
      </c>
      <c r="E11" s="70"/>
      <c r="F11" s="62">
        <f>D11*C11</f>
        <v>30.256800000000002</v>
      </c>
      <c r="G11" s="124" t="s">
        <v>462</v>
      </c>
      <c r="H11" s="131" t="s">
        <v>637</v>
      </c>
    </row>
    <row r="12" spans="1:8" x14ac:dyDescent="0.2">
      <c r="A12" s="68" t="s">
        <v>654</v>
      </c>
      <c r="B12" s="125" t="s">
        <v>457</v>
      </c>
      <c r="C12" s="73">
        <v>0.8</v>
      </c>
      <c r="D12" s="69">
        <v>21.35</v>
      </c>
      <c r="E12" s="70"/>
      <c r="F12" s="62">
        <f>D12*C12</f>
        <v>17.080000000000002</v>
      </c>
      <c r="G12" s="124" t="s">
        <v>462</v>
      </c>
      <c r="H12" s="131" t="s">
        <v>655</v>
      </c>
    </row>
    <row r="13" spans="1:8" x14ac:dyDescent="0.2">
      <c r="A13" s="68" t="s">
        <v>659</v>
      </c>
      <c r="B13" s="125" t="s">
        <v>457</v>
      </c>
      <c r="C13" s="73">
        <v>1.3</v>
      </c>
      <c r="D13" s="69">
        <v>21.35</v>
      </c>
      <c r="E13" s="70"/>
      <c r="F13" s="62">
        <f>D13*C13</f>
        <v>27.755000000000003</v>
      </c>
      <c r="G13" s="124" t="s">
        <v>462</v>
      </c>
      <c r="H13" s="131" t="s">
        <v>660</v>
      </c>
    </row>
    <row r="14" spans="1:8" x14ac:dyDescent="0.2">
      <c r="A14" s="68"/>
      <c r="B14" s="125"/>
      <c r="C14" s="73"/>
      <c r="D14" s="69"/>
      <c r="E14" s="70"/>
      <c r="F14" s="62"/>
      <c r="G14" s="124"/>
      <c r="H14" s="131"/>
    </row>
    <row r="15" spans="1:8" x14ac:dyDescent="0.2">
      <c r="A15" s="67" t="s">
        <v>184</v>
      </c>
      <c r="B15" s="68"/>
      <c r="C15" s="68"/>
      <c r="D15" s="68"/>
      <c r="E15" s="68"/>
      <c r="F15" s="76">
        <f>SUM(F8:F14)</f>
        <v>3114.4251333333336</v>
      </c>
      <c r="G15" s="124"/>
      <c r="H15" s="72"/>
    </row>
    <row r="16" spans="1:8" x14ac:dyDescent="0.2">
      <c r="A16" s="68" t="s">
        <v>185</v>
      </c>
      <c r="B16" s="68"/>
      <c r="C16" s="68"/>
      <c r="D16" s="77">
        <v>0.90920000000000001</v>
      </c>
      <c r="E16" s="68"/>
      <c r="F16" s="78"/>
      <c r="G16" s="124"/>
      <c r="H16" s="72"/>
    </row>
    <row r="17" spans="1:8" x14ac:dyDescent="0.2">
      <c r="A17" s="68"/>
      <c r="B17" s="68"/>
      <c r="C17" s="68"/>
      <c r="D17" s="68"/>
      <c r="E17" s="68"/>
      <c r="F17" s="71"/>
      <c r="G17" s="124"/>
      <c r="H17" s="72"/>
    </row>
    <row r="18" spans="1:8" x14ac:dyDescent="0.2">
      <c r="A18" s="72" t="s">
        <v>186</v>
      </c>
      <c r="B18" s="68"/>
      <c r="C18" s="68"/>
      <c r="D18" s="68"/>
      <c r="E18" s="68"/>
      <c r="F18" s="71"/>
      <c r="G18" s="72"/>
      <c r="H18" s="72"/>
    </row>
    <row r="19" spans="1:8" ht="25.5" x14ac:dyDescent="0.2">
      <c r="A19" s="72" t="s">
        <v>187</v>
      </c>
      <c r="B19" s="68"/>
      <c r="C19" s="68"/>
      <c r="D19" s="77">
        <v>0</v>
      </c>
      <c r="E19" s="68"/>
      <c r="F19" s="78">
        <f>F15*D19</f>
        <v>0</v>
      </c>
      <c r="G19" s="72"/>
      <c r="H19" s="72"/>
    </row>
    <row r="20" spans="1:8" x14ac:dyDescent="0.2">
      <c r="A20" s="72"/>
      <c r="B20" s="68"/>
      <c r="C20" s="68"/>
      <c r="D20" s="77"/>
      <c r="E20" s="68"/>
      <c r="F20" s="78"/>
      <c r="G20" s="72"/>
      <c r="H20" s="72"/>
    </row>
    <row r="21" spans="1:8" x14ac:dyDescent="0.2">
      <c r="A21" s="79" t="s">
        <v>188</v>
      </c>
      <c r="B21" s="68"/>
      <c r="C21" s="68"/>
      <c r="D21" s="68"/>
      <c r="E21" s="68"/>
      <c r="F21" s="76">
        <f>F19+F15</f>
        <v>3114.4251333333336</v>
      </c>
      <c r="G21" s="72"/>
      <c r="H21" s="72"/>
    </row>
    <row r="23" spans="1:8" s="119" customFormat="1" ht="12.75" customHeight="1" x14ac:dyDescent="0.2"/>
    <row r="24" spans="1:8" s="119" customFormat="1" ht="12.75" customHeight="1" x14ac:dyDescent="0.2"/>
    <row r="25" spans="1:8" s="119" customFormat="1" x14ac:dyDescent="0.2"/>
    <row r="26" spans="1:8" s="119" customFormat="1" ht="12.75" customHeight="1" x14ac:dyDescent="0.2"/>
    <row r="27" spans="1:8" s="119" customFormat="1" ht="12.75" customHeight="1" x14ac:dyDescent="0.2"/>
    <row r="28" spans="1:8" s="119" customFormat="1" ht="12.75" customHeight="1" x14ac:dyDescent="0.2"/>
    <row r="31" spans="1:8" ht="13.5" thickBot="1" x14ac:dyDescent="0.25">
      <c r="C31" s="81"/>
      <c r="D31" s="82"/>
      <c r="E31" s="81"/>
      <c r="F31" s="393"/>
    </row>
    <row r="32" spans="1:8" x14ac:dyDescent="0.2">
      <c r="C32" s="474" t="s">
        <v>1270</v>
      </c>
      <c r="D32" s="474"/>
      <c r="E32" s="474"/>
      <c r="F32" s="474"/>
    </row>
    <row r="33" spans="3:6" x14ac:dyDescent="0.2">
      <c r="C33" s="465" t="s">
        <v>1271</v>
      </c>
      <c r="D33" s="465"/>
      <c r="E33" s="465"/>
      <c r="F33" s="465"/>
    </row>
  </sheetData>
  <mergeCells count="4">
    <mergeCell ref="A1:H1"/>
    <mergeCell ref="A2:H2"/>
    <mergeCell ref="C32:F32"/>
    <mergeCell ref="C33:F33"/>
  </mergeCells>
  <pageMargins left="0.511811024" right="0.511811024" top="0.78740157499999996" bottom="0.78740157499999996" header="0.31496062000000002" footer="0.31496062000000002"/>
  <pageSetup paperSize="9" scale="75"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H32"/>
  <sheetViews>
    <sheetView view="pageBreakPreview" zoomScale="60" zoomScaleNormal="100" workbookViewId="0">
      <selection activeCell="C30" sqref="C30:F32"/>
    </sheetView>
  </sheetViews>
  <sheetFormatPr defaultRowHeight="12.75" x14ac:dyDescent="0.2"/>
  <cols>
    <col min="1" max="1" width="45.85546875" style="59" bestFit="1" customWidth="1"/>
    <col min="2" max="2" width="9.140625" style="59"/>
    <col min="3" max="3" width="11.28515625" style="59" customWidth="1"/>
    <col min="4" max="4" width="11" style="59" bestFit="1" customWidth="1"/>
    <col min="5" max="5" width="10" style="59" bestFit="1" customWidth="1"/>
    <col min="6" max="6" width="12.85546875" style="80" customWidth="1"/>
    <col min="7" max="7" width="11.140625" style="59" customWidth="1"/>
    <col min="8" max="8" width="10.5703125" style="59" customWidth="1"/>
    <col min="9" max="256" width="9.140625" style="59"/>
    <col min="257" max="257" width="45.85546875" style="59" bestFit="1" customWidth="1"/>
    <col min="258" max="258" width="9.140625" style="59"/>
    <col min="259" max="259" width="11.28515625" style="59" customWidth="1"/>
    <col min="260" max="260" width="10.42578125" style="59" bestFit="1" customWidth="1"/>
    <col min="261" max="261" width="10" style="59" bestFit="1" customWidth="1"/>
    <col min="262" max="262" width="12.85546875" style="59" customWidth="1"/>
    <col min="263" max="263" width="11.140625" style="59" customWidth="1"/>
    <col min="264" max="264" width="10.5703125" style="59" customWidth="1"/>
    <col min="265" max="512" width="9.140625" style="59"/>
    <col min="513" max="513" width="45.85546875" style="59" bestFit="1" customWidth="1"/>
    <col min="514" max="514" width="9.140625" style="59"/>
    <col min="515" max="515" width="11.28515625" style="59" customWidth="1"/>
    <col min="516" max="516" width="10.42578125" style="59" bestFit="1" customWidth="1"/>
    <col min="517" max="517" width="10" style="59" bestFit="1" customWidth="1"/>
    <col min="518" max="518" width="12.85546875" style="59" customWidth="1"/>
    <col min="519" max="519" width="11.140625" style="59" customWidth="1"/>
    <col min="520" max="520" width="10.5703125" style="59" customWidth="1"/>
    <col min="521" max="768" width="9.140625" style="59"/>
    <col min="769" max="769" width="45.85546875" style="59" bestFit="1" customWidth="1"/>
    <col min="770" max="770" width="9.140625" style="59"/>
    <col min="771" max="771" width="11.28515625" style="59" customWidth="1"/>
    <col min="772" max="772" width="10.42578125" style="59" bestFit="1" customWidth="1"/>
    <col min="773" max="773" width="10" style="59" bestFit="1" customWidth="1"/>
    <col min="774" max="774" width="12.85546875" style="59" customWidth="1"/>
    <col min="775" max="775" width="11.140625" style="59" customWidth="1"/>
    <col min="776" max="776" width="10.5703125" style="59" customWidth="1"/>
    <col min="777" max="1024" width="9.140625" style="59"/>
    <col min="1025" max="1025" width="45.85546875" style="59" bestFit="1" customWidth="1"/>
    <col min="1026" max="1026" width="9.140625" style="59"/>
    <col min="1027" max="1027" width="11.28515625" style="59" customWidth="1"/>
    <col min="1028" max="1028" width="10.42578125" style="59" bestFit="1" customWidth="1"/>
    <col min="1029" max="1029" width="10" style="59" bestFit="1" customWidth="1"/>
    <col min="1030" max="1030" width="12.85546875" style="59" customWidth="1"/>
    <col min="1031" max="1031" width="11.140625" style="59" customWidth="1"/>
    <col min="1032" max="1032" width="10.5703125" style="59" customWidth="1"/>
    <col min="1033" max="1280" width="9.140625" style="59"/>
    <col min="1281" max="1281" width="45.85546875" style="59" bestFit="1" customWidth="1"/>
    <col min="1282" max="1282" width="9.140625" style="59"/>
    <col min="1283" max="1283" width="11.28515625" style="59" customWidth="1"/>
    <col min="1284" max="1284" width="10.42578125" style="59" bestFit="1" customWidth="1"/>
    <col min="1285" max="1285" width="10" style="59" bestFit="1" customWidth="1"/>
    <col min="1286" max="1286" width="12.85546875" style="59" customWidth="1"/>
    <col min="1287" max="1287" width="11.140625" style="59" customWidth="1"/>
    <col min="1288" max="1288" width="10.5703125" style="59" customWidth="1"/>
    <col min="1289" max="1536" width="9.140625" style="59"/>
    <col min="1537" max="1537" width="45.85546875" style="59" bestFit="1" customWidth="1"/>
    <col min="1538" max="1538" width="9.140625" style="59"/>
    <col min="1539" max="1539" width="11.28515625" style="59" customWidth="1"/>
    <col min="1540" max="1540" width="10.42578125" style="59" bestFit="1" customWidth="1"/>
    <col min="1541" max="1541" width="10" style="59" bestFit="1" customWidth="1"/>
    <col min="1542" max="1542" width="12.85546875" style="59" customWidth="1"/>
    <col min="1543" max="1543" width="11.140625" style="59" customWidth="1"/>
    <col min="1544" max="1544" width="10.5703125" style="59" customWidth="1"/>
    <col min="1545" max="1792" width="9.140625" style="59"/>
    <col min="1793" max="1793" width="45.85546875" style="59" bestFit="1" customWidth="1"/>
    <col min="1794" max="1794" width="9.140625" style="59"/>
    <col min="1795" max="1795" width="11.28515625" style="59" customWidth="1"/>
    <col min="1796" max="1796" width="10.42578125" style="59" bestFit="1" customWidth="1"/>
    <col min="1797" max="1797" width="10" style="59" bestFit="1" customWidth="1"/>
    <col min="1798" max="1798" width="12.85546875" style="59" customWidth="1"/>
    <col min="1799" max="1799" width="11.140625" style="59" customWidth="1"/>
    <col min="1800" max="1800" width="10.5703125" style="59" customWidth="1"/>
    <col min="1801" max="2048" width="9.140625" style="59"/>
    <col min="2049" max="2049" width="45.85546875" style="59" bestFit="1" customWidth="1"/>
    <col min="2050" max="2050" width="9.140625" style="59"/>
    <col min="2051" max="2051" width="11.28515625" style="59" customWidth="1"/>
    <col min="2052" max="2052" width="10.42578125" style="59" bestFit="1" customWidth="1"/>
    <col min="2053" max="2053" width="10" style="59" bestFit="1" customWidth="1"/>
    <col min="2054" max="2054" width="12.85546875" style="59" customWidth="1"/>
    <col min="2055" max="2055" width="11.140625" style="59" customWidth="1"/>
    <col min="2056" max="2056" width="10.5703125" style="59" customWidth="1"/>
    <col min="2057" max="2304" width="9.140625" style="59"/>
    <col min="2305" max="2305" width="45.85546875" style="59" bestFit="1" customWidth="1"/>
    <col min="2306" max="2306" width="9.140625" style="59"/>
    <col min="2307" max="2307" width="11.28515625" style="59" customWidth="1"/>
    <col min="2308" max="2308" width="10.42578125" style="59" bestFit="1" customWidth="1"/>
    <col min="2309" max="2309" width="10" style="59" bestFit="1" customWidth="1"/>
    <col min="2310" max="2310" width="12.85546875" style="59" customWidth="1"/>
    <col min="2311" max="2311" width="11.140625" style="59" customWidth="1"/>
    <col min="2312" max="2312" width="10.5703125" style="59" customWidth="1"/>
    <col min="2313" max="2560" width="9.140625" style="59"/>
    <col min="2561" max="2561" width="45.85546875" style="59" bestFit="1" customWidth="1"/>
    <col min="2562" max="2562" width="9.140625" style="59"/>
    <col min="2563" max="2563" width="11.28515625" style="59" customWidth="1"/>
    <col min="2564" max="2564" width="10.42578125" style="59" bestFit="1" customWidth="1"/>
    <col min="2565" max="2565" width="10" style="59" bestFit="1" customWidth="1"/>
    <col min="2566" max="2566" width="12.85546875" style="59" customWidth="1"/>
    <col min="2567" max="2567" width="11.140625" style="59" customWidth="1"/>
    <col min="2568" max="2568" width="10.5703125" style="59" customWidth="1"/>
    <col min="2569" max="2816" width="9.140625" style="59"/>
    <col min="2817" max="2817" width="45.85546875" style="59" bestFit="1" customWidth="1"/>
    <col min="2818" max="2818" width="9.140625" style="59"/>
    <col min="2819" max="2819" width="11.28515625" style="59" customWidth="1"/>
    <col min="2820" max="2820" width="10.42578125" style="59" bestFit="1" customWidth="1"/>
    <col min="2821" max="2821" width="10" style="59" bestFit="1" customWidth="1"/>
    <col min="2822" max="2822" width="12.85546875" style="59" customWidth="1"/>
    <col min="2823" max="2823" width="11.140625" style="59" customWidth="1"/>
    <col min="2824" max="2824" width="10.5703125" style="59" customWidth="1"/>
    <col min="2825" max="3072" width="9.140625" style="59"/>
    <col min="3073" max="3073" width="45.85546875" style="59" bestFit="1" customWidth="1"/>
    <col min="3074" max="3074" width="9.140625" style="59"/>
    <col min="3075" max="3075" width="11.28515625" style="59" customWidth="1"/>
    <col min="3076" max="3076" width="10.42578125" style="59" bestFit="1" customWidth="1"/>
    <col min="3077" max="3077" width="10" style="59" bestFit="1" customWidth="1"/>
    <col min="3078" max="3078" width="12.85546875" style="59" customWidth="1"/>
    <col min="3079" max="3079" width="11.140625" style="59" customWidth="1"/>
    <col min="3080" max="3080" width="10.5703125" style="59" customWidth="1"/>
    <col min="3081" max="3328" width="9.140625" style="59"/>
    <col min="3329" max="3329" width="45.85546875" style="59" bestFit="1" customWidth="1"/>
    <col min="3330" max="3330" width="9.140625" style="59"/>
    <col min="3331" max="3331" width="11.28515625" style="59" customWidth="1"/>
    <col min="3332" max="3332" width="10.42578125" style="59" bestFit="1" customWidth="1"/>
    <col min="3333" max="3333" width="10" style="59" bestFit="1" customWidth="1"/>
    <col min="3334" max="3334" width="12.85546875" style="59" customWidth="1"/>
    <col min="3335" max="3335" width="11.140625" style="59" customWidth="1"/>
    <col min="3336" max="3336" width="10.5703125" style="59" customWidth="1"/>
    <col min="3337" max="3584" width="9.140625" style="59"/>
    <col min="3585" max="3585" width="45.85546875" style="59" bestFit="1" customWidth="1"/>
    <col min="3586" max="3586" width="9.140625" style="59"/>
    <col min="3587" max="3587" width="11.28515625" style="59" customWidth="1"/>
    <col min="3588" max="3588" width="10.42578125" style="59" bestFit="1" customWidth="1"/>
    <col min="3589" max="3589" width="10" style="59" bestFit="1" customWidth="1"/>
    <col min="3590" max="3590" width="12.85546875" style="59" customWidth="1"/>
    <col min="3591" max="3591" width="11.140625" style="59" customWidth="1"/>
    <col min="3592" max="3592" width="10.5703125" style="59" customWidth="1"/>
    <col min="3593" max="3840" width="9.140625" style="59"/>
    <col min="3841" max="3841" width="45.85546875" style="59" bestFit="1" customWidth="1"/>
    <col min="3842" max="3842" width="9.140625" style="59"/>
    <col min="3843" max="3843" width="11.28515625" style="59" customWidth="1"/>
    <col min="3844" max="3844" width="10.42578125" style="59" bestFit="1" customWidth="1"/>
    <col min="3845" max="3845" width="10" style="59" bestFit="1" customWidth="1"/>
    <col min="3846" max="3846" width="12.85546875" style="59" customWidth="1"/>
    <col min="3847" max="3847" width="11.140625" style="59" customWidth="1"/>
    <col min="3848" max="3848" width="10.5703125" style="59" customWidth="1"/>
    <col min="3849" max="4096" width="9.140625" style="59"/>
    <col min="4097" max="4097" width="45.85546875" style="59" bestFit="1" customWidth="1"/>
    <col min="4098" max="4098" width="9.140625" style="59"/>
    <col min="4099" max="4099" width="11.28515625" style="59" customWidth="1"/>
    <col min="4100" max="4100" width="10.42578125" style="59" bestFit="1" customWidth="1"/>
    <col min="4101" max="4101" width="10" style="59" bestFit="1" customWidth="1"/>
    <col min="4102" max="4102" width="12.85546875" style="59" customWidth="1"/>
    <col min="4103" max="4103" width="11.140625" style="59" customWidth="1"/>
    <col min="4104" max="4104" width="10.5703125" style="59" customWidth="1"/>
    <col min="4105" max="4352" width="9.140625" style="59"/>
    <col min="4353" max="4353" width="45.85546875" style="59" bestFit="1" customWidth="1"/>
    <col min="4354" max="4354" width="9.140625" style="59"/>
    <col min="4355" max="4355" width="11.28515625" style="59" customWidth="1"/>
    <col min="4356" max="4356" width="10.42578125" style="59" bestFit="1" customWidth="1"/>
    <col min="4357" max="4357" width="10" style="59" bestFit="1" customWidth="1"/>
    <col min="4358" max="4358" width="12.85546875" style="59" customWidth="1"/>
    <col min="4359" max="4359" width="11.140625" style="59" customWidth="1"/>
    <col min="4360" max="4360" width="10.5703125" style="59" customWidth="1"/>
    <col min="4361" max="4608" width="9.140625" style="59"/>
    <col min="4609" max="4609" width="45.85546875" style="59" bestFit="1" customWidth="1"/>
    <col min="4610" max="4610" width="9.140625" style="59"/>
    <col min="4611" max="4611" width="11.28515625" style="59" customWidth="1"/>
    <col min="4612" max="4612" width="10.42578125" style="59" bestFit="1" customWidth="1"/>
    <col min="4613" max="4613" width="10" style="59" bestFit="1" customWidth="1"/>
    <col min="4614" max="4614" width="12.85546875" style="59" customWidth="1"/>
    <col min="4615" max="4615" width="11.140625" style="59" customWidth="1"/>
    <col min="4616" max="4616" width="10.5703125" style="59" customWidth="1"/>
    <col min="4617" max="4864" width="9.140625" style="59"/>
    <col min="4865" max="4865" width="45.85546875" style="59" bestFit="1" customWidth="1"/>
    <col min="4866" max="4866" width="9.140625" style="59"/>
    <col min="4867" max="4867" width="11.28515625" style="59" customWidth="1"/>
    <col min="4868" max="4868" width="10.42578125" style="59" bestFit="1" customWidth="1"/>
    <col min="4869" max="4869" width="10" style="59" bestFit="1" customWidth="1"/>
    <col min="4870" max="4870" width="12.85546875" style="59" customWidth="1"/>
    <col min="4871" max="4871" width="11.140625" style="59" customWidth="1"/>
    <col min="4872" max="4872" width="10.5703125" style="59" customWidth="1"/>
    <col min="4873" max="5120" width="9.140625" style="59"/>
    <col min="5121" max="5121" width="45.85546875" style="59" bestFit="1" customWidth="1"/>
    <col min="5122" max="5122" width="9.140625" style="59"/>
    <col min="5123" max="5123" width="11.28515625" style="59" customWidth="1"/>
    <col min="5124" max="5124" width="10.42578125" style="59" bestFit="1" customWidth="1"/>
    <col min="5125" max="5125" width="10" style="59" bestFit="1" customWidth="1"/>
    <col min="5126" max="5126" width="12.85546875" style="59" customWidth="1"/>
    <col min="5127" max="5127" width="11.140625" style="59" customWidth="1"/>
    <col min="5128" max="5128" width="10.5703125" style="59" customWidth="1"/>
    <col min="5129" max="5376" width="9.140625" style="59"/>
    <col min="5377" max="5377" width="45.85546875" style="59" bestFit="1" customWidth="1"/>
    <col min="5378" max="5378" width="9.140625" style="59"/>
    <col min="5379" max="5379" width="11.28515625" style="59" customWidth="1"/>
    <col min="5380" max="5380" width="10.42578125" style="59" bestFit="1" customWidth="1"/>
    <col min="5381" max="5381" width="10" style="59" bestFit="1" customWidth="1"/>
    <col min="5382" max="5382" width="12.85546875" style="59" customWidth="1"/>
    <col min="5383" max="5383" width="11.140625" style="59" customWidth="1"/>
    <col min="5384" max="5384" width="10.5703125" style="59" customWidth="1"/>
    <col min="5385" max="5632" width="9.140625" style="59"/>
    <col min="5633" max="5633" width="45.85546875" style="59" bestFit="1" customWidth="1"/>
    <col min="5634" max="5634" width="9.140625" style="59"/>
    <col min="5635" max="5635" width="11.28515625" style="59" customWidth="1"/>
    <col min="5636" max="5636" width="10.42578125" style="59" bestFit="1" customWidth="1"/>
    <col min="5637" max="5637" width="10" style="59" bestFit="1" customWidth="1"/>
    <col min="5638" max="5638" width="12.85546875" style="59" customWidth="1"/>
    <col min="5639" max="5639" width="11.140625" style="59" customWidth="1"/>
    <col min="5640" max="5640" width="10.5703125" style="59" customWidth="1"/>
    <col min="5641" max="5888" width="9.140625" style="59"/>
    <col min="5889" max="5889" width="45.85546875" style="59" bestFit="1" customWidth="1"/>
    <col min="5890" max="5890" width="9.140625" style="59"/>
    <col min="5891" max="5891" width="11.28515625" style="59" customWidth="1"/>
    <col min="5892" max="5892" width="10.42578125" style="59" bestFit="1" customWidth="1"/>
    <col min="5893" max="5893" width="10" style="59" bestFit="1" customWidth="1"/>
    <col min="5894" max="5894" width="12.85546875" style="59" customWidth="1"/>
    <col min="5895" max="5895" width="11.140625" style="59" customWidth="1"/>
    <col min="5896" max="5896" width="10.5703125" style="59" customWidth="1"/>
    <col min="5897" max="6144" width="9.140625" style="59"/>
    <col min="6145" max="6145" width="45.85546875" style="59" bestFit="1" customWidth="1"/>
    <col min="6146" max="6146" width="9.140625" style="59"/>
    <col min="6147" max="6147" width="11.28515625" style="59" customWidth="1"/>
    <col min="6148" max="6148" width="10.42578125" style="59" bestFit="1" customWidth="1"/>
    <col min="6149" max="6149" width="10" style="59" bestFit="1" customWidth="1"/>
    <col min="6150" max="6150" width="12.85546875" style="59" customWidth="1"/>
    <col min="6151" max="6151" width="11.140625" style="59" customWidth="1"/>
    <col min="6152" max="6152" width="10.5703125" style="59" customWidth="1"/>
    <col min="6153" max="6400" width="9.140625" style="59"/>
    <col min="6401" max="6401" width="45.85546875" style="59" bestFit="1" customWidth="1"/>
    <col min="6402" max="6402" width="9.140625" style="59"/>
    <col min="6403" max="6403" width="11.28515625" style="59" customWidth="1"/>
    <col min="6404" max="6404" width="10.42578125" style="59" bestFit="1" customWidth="1"/>
    <col min="6405" max="6405" width="10" style="59" bestFit="1" customWidth="1"/>
    <col min="6406" max="6406" width="12.85546875" style="59" customWidth="1"/>
    <col min="6407" max="6407" width="11.140625" style="59" customWidth="1"/>
    <col min="6408" max="6408" width="10.5703125" style="59" customWidth="1"/>
    <col min="6409" max="6656" width="9.140625" style="59"/>
    <col min="6657" max="6657" width="45.85546875" style="59" bestFit="1" customWidth="1"/>
    <col min="6658" max="6658" width="9.140625" style="59"/>
    <col min="6659" max="6659" width="11.28515625" style="59" customWidth="1"/>
    <col min="6660" max="6660" width="10.42578125" style="59" bestFit="1" customWidth="1"/>
    <col min="6661" max="6661" width="10" style="59" bestFit="1" customWidth="1"/>
    <col min="6662" max="6662" width="12.85546875" style="59" customWidth="1"/>
    <col min="6663" max="6663" width="11.140625" style="59" customWidth="1"/>
    <col min="6664" max="6664" width="10.5703125" style="59" customWidth="1"/>
    <col min="6665" max="6912" width="9.140625" style="59"/>
    <col min="6913" max="6913" width="45.85546875" style="59" bestFit="1" customWidth="1"/>
    <col min="6914" max="6914" width="9.140625" style="59"/>
    <col min="6915" max="6915" width="11.28515625" style="59" customWidth="1"/>
    <col min="6916" max="6916" width="10.42578125" style="59" bestFit="1" customWidth="1"/>
    <col min="6917" max="6917" width="10" style="59" bestFit="1" customWidth="1"/>
    <col min="6918" max="6918" width="12.85546875" style="59" customWidth="1"/>
    <col min="6919" max="6919" width="11.140625" style="59" customWidth="1"/>
    <col min="6920" max="6920" width="10.5703125" style="59" customWidth="1"/>
    <col min="6921" max="7168" width="9.140625" style="59"/>
    <col min="7169" max="7169" width="45.85546875" style="59" bestFit="1" customWidth="1"/>
    <col min="7170" max="7170" width="9.140625" style="59"/>
    <col min="7171" max="7171" width="11.28515625" style="59" customWidth="1"/>
    <col min="7172" max="7172" width="10.42578125" style="59" bestFit="1" customWidth="1"/>
    <col min="7173" max="7173" width="10" style="59" bestFit="1" customWidth="1"/>
    <col min="7174" max="7174" width="12.85546875" style="59" customWidth="1"/>
    <col min="7175" max="7175" width="11.140625" style="59" customWidth="1"/>
    <col min="7176" max="7176" width="10.5703125" style="59" customWidth="1"/>
    <col min="7177" max="7424" width="9.140625" style="59"/>
    <col min="7425" max="7425" width="45.85546875" style="59" bestFit="1" customWidth="1"/>
    <col min="7426" max="7426" width="9.140625" style="59"/>
    <col min="7427" max="7427" width="11.28515625" style="59" customWidth="1"/>
    <col min="7428" max="7428" width="10.42578125" style="59" bestFit="1" customWidth="1"/>
    <col min="7429" max="7429" width="10" style="59" bestFit="1" customWidth="1"/>
    <col min="7430" max="7430" width="12.85546875" style="59" customWidth="1"/>
    <col min="7431" max="7431" width="11.140625" style="59" customWidth="1"/>
    <col min="7432" max="7432" width="10.5703125" style="59" customWidth="1"/>
    <col min="7433" max="7680" width="9.140625" style="59"/>
    <col min="7681" max="7681" width="45.85546875" style="59" bestFit="1" customWidth="1"/>
    <col min="7682" max="7682" width="9.140625" style="59"/>
    <col min="7683" max="7683" width="11.28515625" style="59" customWidth="1"/>
    <col min="7684" max="7684" width="10.42578125" style="59" bestFit="1" customWidth="1"/>
    <col min="7685" max="7685" width="10" style="59" bestFit="1" customWidth="1"/>
    <col min="7686" max="7686" width="12.85546875" style="59" customWidth="1"/>
    <col min="7687" max="7687" width="11.140625" style="59" customWidth="1"/>
    <col min="7688" max="7688" width="10.5703125" style="59" customWidth="1"/>
    <col min="7689" max="7936" width="9.140625" style="59"/>
    <col min="7937" max="7937" width="45.85546875" style="59" bestFit="1" customWidth="1"/>
    <col min="7938" max="7938" width="9.140625" style="59"/>
    <col min="7939" max="7939" width="11.28515625" style="59" customWidth="1"/>
    <col min="7940" max="7940" width="10.42578125" style="59" bestFit="1" customWidth="1"/>
    <col min="7941" max="7941" width="10" style="59" bestFit="1" customWidth="1"/>
    <col min="7942" max="7942" width="12.85546875" style="59" customWidth="1"/>
    <col min="7943" max="7943" width="11.140625" style="59" customWidth="1"/>
    <col min="7944" max="7944" width="10.5703125" style="59" customWidth="1"/>
    <col min="7945" max="8192" width="9.140625" style="59"/>
    <col min="8193" max="8193" width="45.85546875" style="59" bestFit="1" customWidth="1"/>
    <col min="8194" max="8194" width="9.140625" style="59"/>
    <col min="8195" max="8195" width="11.28515625" style="59" customWidth="1"/>
    <col min="8196" max="8196" width="10.42578125" style="59" bestFit="1" customWidth="1"/>
    <col min="8197" max="8197" width="10" style="59" bestFit="1" customWidth="1"/>
    <col min="8198" max="8198" width="12.85546875" style="59" customWidth="1"/>
    <col min="8199" max="8199" width="11.140625" style="59" customWidth="1"/>
    <col min="8200" max="8200" width="10.5703125" style="59" customWidth="1"/>
    <col min="8201" max="8448" width="9.140625" style="59"/>
    <col min="8449" max="8449" width="45.85546875" style="59" bestFit="1" customWidth="1"/>
    <col min="8450" max="8450" width="9.140625" style="59"/>
    <col min="8451" max="8451" width="11.28515625" style="59" customWidth="1"/>
    <col min="8452" max="8452" width="10.42578125" style="59" bestFit="1" customWidth="1"/>
    <col min="8453" max="8453" width="10" style="59" bestFit="1" customWidth="1"/>
    <col min="8454" max="8454" width="12.85546875" style="59" customWidth="1"/>
    <col min="8455" max="8455" width="11.140625" style="59" customWidth="1"/>
    <col min="8456" max="8456" width="10.5703125" style="59" customWidth="1"/>
    <col min="8457" max="8704" width="9.140625" style="59"/>
    <col min="8705" max="8705" width="45.85546875" style="59" bestFit="1" customWidth="1"/>
    <col min="8706" max="8706" width="9.140625" style="59"/>
    <col min="8707" max="8707" width="11.28515625" style="59" customWidth="1"/>
    <col min="8708" max="8708" width="10.42578125" style="59" bestFit="1" customWidth="1"/>
    <col min="8709" max="8709" width="10" style="59" bestFit="1" customWidth="1"/>
    <col min="8710" max="8710" width="12.85546875" style="59" customWidth="1"/>
    <col min="8711" max="8711" width="11.140625" style="59" customWidth="1"/>
    <col min="8712" max="8712" width="10.5703125" style="59" customWidth="1"/>
    <col min="8713" max="8960" width="9.140625" style="59"/>
    <col min="8961" max="8961" width="45.85546875" style="59" bestFit="1" customWidth="1"/>
    <col min="8962" max="8962" width="9.140625" style="59"/>
    <col min="8963" max="8963" width="11.28515625" style="59" customWidth="1"/>
    <col min="8964" max="8964" width="10.42578125" style="59" bestFit="1" customWidth="1"/>
    <col min="8965" max="8965" width="10" style="59" bestFit="1" customWidth="1"/>
    <col min="8966" max="8966" width="12.85546875" style="59" customWidth="1"/>
    <col min="8967" max="8967" width="11.140625" style="59" customWidth="1"/>
    <col min="8968" max="8968" width="10.5703125" style="59" customWidth="1"/>
    <col min="8969" max="9216" width="9.140625" style="59"/>
    <col min="9217" max="9217" width="45.85546875" style="59" bestFit="1" customWidth="1"/>
    <col min="9218" max="9218" width="9.140625" style="59"/>
    <col min="9219" max="9219" width="11.28515625" style="59" customWidth="1"/>
    <col min="9220" max="9220" width="10.42578125" style="59" bestFit="1" customWidth="1"/>
    <col min="9221" max="9221" width="10" style="59" bestFit="1" customWidth="1"/>
    <col min="9222" max="9222" width="12.85546875" style="59" customWidth="1"/>
    <col min="9223" max="9223" width="11.140625" style="59" customWidth="1"/>
    <col min="9224" max="9224" width="10.5703125" style="59" customWidth="1"/>
    <col min="9225" max="9472" width="9.140625" style="59"/>
    <col min="9473" max="9473" width="45.85546875" style="59" bestFit="1" customWidth="1"/>
    <col min="9474" max="9474" width="9.140625" style="59"/>
    <col min="9475" max="9475" width="11.28515625" style="59" customWidth="1"/>
    <col min="9476" max="9476" width="10.42578125" style="59" bestFit="1" customWidth="1"/>
    <col min="9477" max="9477" width="10" style="59" bestFit="1" customWidth="1"/>
    <col min="9478" max="9478" width="12.85546875" style="59" customWidth="1"/>
    <col min="9479" max="9479" width="11.140625" style="59" customWidth="1"/>
    <col min="9480" max="9480" width="10.5703125" style="59" customWidth="1"/>
    <col min="9481" max="9728" width="9.140625" style="59"/>
    <col min="9729" max="9729" width="45.85546875" style="59" bestFit="1" customWidth="1"/>
    <col min="9730" max="9730" width="9.140625" style="59"/>
    <col min="9731" max="9731" width="11.28515625" style="59" customWidth="1"/>
    <col min="9732" max="9732" width="10.42578125" style="59" bestFit="1" customWidth="1"/>
    <col min="9733" max="9733" width="10" style="59" bestFit="1" customWidth="1"/>
    <col min="9734" max="9734" width="12.85546875" style="59" customWidth="1"/>
    <col min="9735" max="9735" width="11.140625" style="59" customWidth="1"/>
    <col min="9736" max="9736" width="10.5703125" style="59" customWidth="1"/>
    <col min="9737" max="9984" width="9.140625" style="59"/>
    <col min="9985" max="9985" width="45.85546875" style="59" bestFit="1" customWidth="1"/>
    <col min="9986" max="9986" width="9.140625" style="59"/>
    <col min="9987" max="9987" width="11.28515625" style="59" customWidth="1"/>
    <col min="9988" max="9988" width="10.42578125" style="59" bestFit="1" customWidth="1"/>
    <col min="9989" max="9989" width="10" style="59" bestFit="1" customWidth="1"/>
    <col min="9990" max="9990" width="12.85546875" style="59" customWidth="1"/>
    <col min="9991" max="9991" width="11.140625" style="59" customWidth="1"/>
    <col min="9992" max="9992" width="10.5703125" style="59" customWidth="1"/>
    <col min="9993" max="10240" width="9.140625" style="59"/>
    <col min="10241" max="10241" width="45.85546875" style="59" bestFit="1" customWidth="1"/>
    <col min="10242" max="10242" width="9.140625" style="59"/>
    <col min="10243" max="10243" width="11.28515625" style="59" customWidth="1"/>
    <col min="10244" max="10244" width="10.42578125" style="59" bestFit="1" customWidth="1"/>
    <col min="10245" max="10245" width="10" style="59" bestFit="1" customWidth="1"/>
    <col min="10246" max="10246" width="12.85546875" style="59" customWidth="1"/>
    <col min="10247" max="10247" width="11.140625" style="59" customWidth="1"/>
    <col min="10248" max="10248" width="10.5703125" style="59" customWidth="1"/>
    <col min="10249" max="10496" width="9.140625" style="59"/>
    <col min="10497" max="10497" width="45.85546875" style="59" bestFit="1" customWidth="1"/>
    <col min="10498" max="10498" width="9.140625" style="59"/>
    <col min="10499" max="10499" width="11.28515625" style="59" customWidth="1"/>
    <col min="10500" max="10500" width="10.42578125" style="59" bestFit="1" customWidth="1"/>
    <col min="10501" max="10501" width="10" style="59" bestFit="1" customWidth="1"/>
    <col min="10502" max="10502" width="12.85546875" style="59" customWidth="1"/>
    <col min="10503" max="10503" width="11.140625" style="59" customWidth="1"/>
    <col min="10504" max="10504" width="10.5703125" style="59" customWidth="1"/>
    <col min="10505" max="10752" width="9.140625" style="59"/>
    <col min="10753" max="10753" width="45.85546875" style="59" bestFit="1" customWidth="1"/>
    <col min="10754" max="10754" width="9.140625" style="59"/>
    <col min="10755" max="10755" width="11.28515625" style="59" customWidth="1"/>
    <col min="10756" max="10756" width="10.42578125" style="59" bestFit="1" customWidth="1"/>
    <col min="10757" max="10757" width="10" style="59" bestFit="1" customWidth="1"/>
    <col min="10758" max="10758" width="12.85546875" style="59" customWidth="1"/>
    <col min="10759" max="10759" width="11.140625" style="59" customWidth="1"/>
    <col min="10760" max="10760" width="10.5703125" style="59" customWidth="1"/>
    <col min="10761" max="11008" width="9.140625" style="59"/>
    <col min="11009" max="11009" width="45.85546875" style="59" bestFit="1" customWidth="1"/>
    <col min="11010" max="11010" width="9.140625" style="59"/>
    <col min="11011" max="11011" width="11.28515625" style="59" customWidth="1"/>
    <col min="11012" max="11012" width="10.42578125" style="59" bestFit="1" customWidth="1"/>
    <col min="11013" max="11013" width="10" style="59" bestFit="1" customWidth="1"/>
    <col min="11014" max="11014" width="12.85546875" style="59" customWidth="1"/>
    <col min="11015" max="11015" width="11.140625" style="59" customWidth="1"/>
    <col min="11016" max="11016" width="10.5703125" style="59" customWidth="1"/>
    <col min="11017" max="11264" width="9.140625" style="59"/>
    <col min="11265" max="11265" width="45.85546875" style="59" bestFit="1" customWidth="1"/>
    <col min="11266" max="11266" width="9.140625" style="59"/>
    <col min="11267" max="11267" width="11.28515625" style="59" customWidth="1"/>
    <col min="11268" max="11268" width="10.42578125" style="59" bestFit="1" customWidth="1"/>
    <col min="11269" max="11269" width="10" style="59" bestFit="1" customWidth="1"/>
    <col min="11270" max="11270" width="12.85546875" style="59" customWidth="1"/>
    <col min="11271" max="11271" width="11.140625" style="59" customWidth="1"/>
    <col min="11272" max="11272" width="10.5703125" style="59" customWidth="1"/>
    <col min="11273" max="11520" width="9.140625" style="59"/>
    <col min="11521" max="11521" width="45.85546875" style="59" bestFit="1" customWidth="1"/>
    <col min="11522" max="11522" width="9.140625" style="59"/>
    <col min="11523" max="11523" width="11.28515625" style="59" customWidth="1"/>
    <col min="11524" max="11524" width="10.42578125" style="59" bestFit="1" customWidth="1"/>
    <col min="11525" max="11525" width="10" style="59" bestFit="1" customWidth="1"/>
    <col min="11526" max="11526" width="12.85546875" style="59" customWidth="1"/>
    <col min="11527" max="11527" width="11.140625" style="59" customWidth="1"/>
    <col min="11528" max="11528" width="10.5703125" style="59" customWidth="1"/>
    <col min="11529" max="11776" width="9.140625" style="59"/>
    <col min="11777" max="11777" width="45.85546875" style="59" bestFit="1" customWidth="1"/>
    <col min="11778" max="11778" width="9.140625" style="59"/>
    <col min="11779" max="11779" width="11.28515625" style="59" customWidth="1"/>
    <col min="11780" max="11780" width="10.42578125" style="59" bestFit="1" customWidth="1"/>
    <col min="11781" max="11781" width="10" style="59" bestFit="1" customWidth="1"/>
    <col min="11782" max="11782" width="12.85546875" style="59" customWidth="1"/>
    <col min="11783" max="11783" width="11.140625" style="59" customWidth="1"/>
    <col min="11784" max="11784" width="10.5703125" style="59" customWidth="1"/>
    <col min="11785" max="12032" width="9.140625" style="59"/>
    <col min="12033" max="12033" width="45.85546875" style="59" bestFit="1" customWidth="1"/>
    <col min="12034" max="12034" width="9.140625" style="59"/>
    <col min="12035" max="12035" width="11.28515625" style="59" customWidth="1"/>
    <col min="12036" max="12036" width="10.42578125" style="59" bestFit="1" customWidth="1"/>
    <col min="12037" max="12037" width="10" style="59" bestFit="1" customWidth="1"/>
    <col min="12038" max="12038" width="12.85546875" style="59" customWidth="1"/>
    <col min="12039" max="12039" width="11.140625" style="59" customWidth="1"/>
    <col min="12040" max="12040" width="10.5703125" style="59" customWidth="1"/>
    <col min="12041" max="12288" width="9.140625" style="59"/>
    <col min="12289" max="12289" width="45.85546875" style="59" bestFit="1" customWidth="1"/>
    <col min="12290" max="12290" width="9.140625" style="59"/>
    <col min="12291" max="12291" width="11.28515625" style="59" customWidth="1"/>
    <col min="12292" max="12292" width="10.42578125" style="59" bestFit="1" customWidth="1"/>
    <col min="12293" max="12293" width="10" style="59" bestFit="1" customWidth="1"/>
    <col min="12294" max="12294" width="12.85546875" style="59" customWidth="1"/>
    <col min="12295" max="12295" width="11.140625" style="59" customWidth="1"/>
    <col min="12296" max="12296" width="10.5703125" style="59" customWidth="1"/>
    <col min="12297" max="12544" width="9.140625" style="59"/>
    <col min="12545" max="12545" width="45.85546875" style="59" bestFit="1" customWidth="1"/>
    <col min="12546" max="12546" width="9.140625" style="59"/>
    <col min="12547" max="12547" width="11.28515625" style="59" customWidth="1"/>
    <col min="12548" max="12548" width="10.42578125" style="59" bestFit="1" customWidth="1"/>
    <col min="12549" max="12549" width="10" style="59" bestFit="1" customWidth="1"/>
    <col min="12550" max="12550" width="12.85546875" style="59" customWidth="1"/>
    <col min="12551" max="12551" width="11.140625" style="59" customWidth="1"/>
    <col min="12552" max="12552" width="10.5703125" style="59" customWidth="1"/>
    <col min="12553" max="12800" width="9.140625" style="59"/>
    <col min="12801" max="12801" width="45.85546875" style="59" bestFit="1" customWidth="1"/>
    <col min="12802" max="12802" width="9.140625" style="59"/>
    <col min="12803" max="12803" width="11.28515625" style="59" customWidth="1"/>
    <col min="12804" max="12804" width="10.42578125" style="59" bestFit="1" customWidth="1"/>
    <col min="12805" max="12805" width="10" style="59" bestFit="1" customWidth="1"/>
    <col min="12806" max="12806" width="12.85546875" style="59" customWidth="1"/>
    <col min="12807" max="12807" width="11.140625" style="59" customWidth="1"/>
    <col min="12808" max="12808" width="10.5703125" style="59" customWidth="1"/>
    <col min="12809" max="13056" width="9.140625" style="59"/>
    <col min="13057" max="13057" width="45.85546875" style="59" bestFit="1" customWidth="1"/>
    <col min="13058" max="13058" width="9.140625" style="59"/>
    <col min="13059" max="13059" width="11.28515625" style="59" customWidth="1"/>
    <col min="13060" max="13060" width="10.42578125" style="59" bestFit="1" customWidth="1"/>
    <col min="13061" max="13061" width="10" style="59" bestFit="1" customWidth="1"/>
    <col min="13062" max="13062" width="12.85546875" style="59" customWidth="1"/>
    <col min="13063" max="13063" width="11.140625" style="59" customWidth="1"/>
    <col min="13064" max="13064" width="10.5703125" style="59" customWidth="1"/>
    <col min="13065" max="13312" width="9.140625" style="59"/>
    <col min="13313" max="13313" width="45.85546875" style="59" bestFit="1" customWidth="1"/>
    <col min="13314" max="13314" width="9.140625" style="59"/>
    <col min="13315" max="13315" width="11.28515625" style="59" customWidth="1"/>
    <col min="13316" max="13316" width="10.42578125" style="59" bestFit="1" customWidth="1"/>
    <col min="13317" max="13317" width="10" style="59" bestFit="1" customWidth="1"/>
    <col min="13318" max="13318" width="12.85546875" style="59" customWidth="1"/>
    <col min="13319" max="13319" width="11.140625" style="59" customWidth="1"/>
    <col min="13320" max="13320" width="10.5703125" style="59" customWidth="1"/>
    <col min="13321" max="13568" width="9.140625" style="59"/>
    <col min="13569" max="13569" width="45.85546875" style="59" bestFit="1" customWidth="1"/>
    <col min="13570" max="13570" width="9.140625" style="59"/>
    <col min="13571" max="13571" width="11.28515625" style="59" customWidth="1"/>
    <col min="13572" max="13572" width="10.42578125" style="59" bestFit="1" customWidth="1"/>
    <col min="13573" max="13573" width="10" style="59" bestFit="1" customWidth="1"/>
    <col min="13574" max="13574" width="12.85546875" style="59" customWidth="1"/>
    <col min="13575" max="13575" width="11.140625" style="59" customWidth="1"/>
    <col min="13576" max="13576" width="10.5703125" style="59" customWidth="1"/>
    <col min="13577" max="13824" width="9.140625" style="59"/>
    <col min="13825" max="13825" width="45.85546875" style="59" bestFit="1" customWidth="1"/>
    <col min="13826" max="13826" width="9.140625" style="59"/>
    <col min="13827" max="13827" width="11.28515625" style="59" customWidth="1"/>
    <col min="13828" max="13828" width="10.42578125" style="59" bestFit="1" customWidth="1"/>
    <col min="13829" max="13829" width="10" style="59" bestFit="1" customWidth="1"/>
    <col min="13830" max="13830" width="12.85546875" style="59" customWidth="1"/>
    <col min="13831" max="13831" width="11.140625" style="59" customWidth="1"/>
    <col min="13832" max="13832" width="10.5703125" style="59" customWidth="1"/>
    <col min="13833" max="14080" width="9.140625" style="59"/>
    <col min="14081" max="14081" width="45.85546875" style="59" bestFit="1" customWidth="1"/>
    <col min="14082" max="14082" width="9.140625" style="59"/>
    <col min="14083" max="14083" width="11.28515625" style="59" customWidth="1"/>
    <col min="14084" max="14084" width="10.42578125" style="59" bestFit="1" customWidth="1"/>
    <col min="14085" max="14085" width="10" style="59" bestFit="1" customWidth="1"/>
    <col min="14086" max="14086" width="12.85546875" style="59" customWidth="1"/>
    <col min="14087" max="14087" width="11.140625" style="59" customWidth="1"/>
    <col min="14088" max="14088" width="10.5703125" style="59" customWidth="1"/>
    <col min="14089" max="14336" width="9.140625" style="59"/>
    <col min="14337" max="14337" width="45.85546875" style="59" bestFit="1" customWidth="1"/>
    <col min="14338" max="14338" width="9.140625" style="59"/>
    <col min="14339" max="14339" width="11.28515625" style="59" customWidth="1"/>
    <col min="14340" max="14340" width="10.42578125" style="59" bestFit="1" customWidth="1"/>
    <col min="14341" max="14341" width="10" style="59" bestFit="1" customWidth="1"/>
    <col min="14342" max="14342" width="12.85546875" style="59" customWidth="1"/>
    <col min="14343" max="14343" width="11.140625" style="59" customWidth="1"/>
    <col min="14344" max="14344" width="10.5703125" style="59" customWidth="1"/>
    <col min="14345" max="14592" width="9.140625" style="59"/>
    <col min="14593" max="14593" width="45.85546875" style="59" bestFit="1" customWidth="1"/>
    <col min="14594" max="14594" width="9.140625" style="59"/>
    <col min="14595" max="14595" width="11.28515625" style="59" customWidth="1"/>
    <col min="14596" max="14596" width="10.42578125" style="59" bestFit="1" customWidth="1"/>
    <col min="14597" max="14597" width="10" style="59" bestFit="1" customWidth="1"/>
    <col min="14598" max="14598" width="12.85546875" style="59" customWidth="1"/>
    <col min="14599" max="14599" width="11.140625" style="59" customWidth="1"/>
    <col min="14600" max="14600" width="10.5703125" style="59" customWidth="1"/>
    <col min="14601" max="14848" width="9.140625" style="59"/>
    <col min="14849" max="14849" width="45.85546875" style="59" bestFit="1" customWidth="1"/>
    <col min="14850" max="14850" width="9.140625" style="59"/>
    <col min="14851" max="14851" width="11.28515625" style="59" customWidth="1"/>
    <col min="14852" max="14852" width="10.42578125" style="59" bestFit="1" customWidth="1"/>
    <col min="14853" max="14853" width="10" style="59" bestFit="1" customWidth="1"/>
    <col min="14854" max="14854" width="12.85546875" style="59" customWidth="1"/>
    <col min="14855" max="14855" width="11.140625" style="59" customWidth="1"/>
    <col min="14856" max="14856" width="10.5703125" style="59" customWidth="1"/>
    <col min="14857" max="15104" width="9.140625" style="59"/>
    <col min="15105" max="15105" width="45.85546875" style="59" bestFit="1" customWidth="1"/>
    <col min="15106" max="15106" width="9.140625" style="59"/>
    <col min="15107" max="15107" width="11.28515625" style="59" customWidth="1"/>
    <col min="15108" max="15108" width="10.42578125" style="59" bestFit="1" customWidth="1"/>
    <col min="15109" max="15109" width="10" style="59" bestFit="1" customWidth="1"/>
    <col min="15110" max="15110" width="12.85546875" style="59" customWidth="1"/>
    <col min="15111" max="15111" width="11.140625" style="59" customWidth="1"/>
    <col min="15112" max="15112" width="10.5703125" style="59" customWidth="1"/>
    <col min="15113" max="15360" width="9.140625" style="59"/>
    <col min="15361" max="15361" width="45.85546875" style="59" bestFit="1" customWidth="1"/>
    <col min="15362" max="15362" width="9.140625" style="59"/>
    <col min="15363" max="15363" width="11.28515625" style="59" customWidth="1"/>
    <col min="15364" max="15364" width="10.42578125" style="59" bestFit="1" customWidth="1"/>
    <col min="15365" max="15365" width="10" style="59" bestFit="1" customWidth="1"/>
    <col min="15366" max="15366" width="12.85546875" style="59" customWidth="1"/>
    <col min="15367" max="15367" width="11.140625" style="59" customWidth="1"/>
    <col min="15368" max="15368" width="10.5703125" style="59" customWidth="1"/>
    <col min="15369" max="15616" width="9.140625" style="59"/>
    <col min="15617" max="15617" width="45.85546875" style="59" bestFit="1" customWidth="1"/>
    <col min="15618" max="15618" width="9.140625" style="59"/>
    <col min="15619" max="15619" width="11.28515625" style="59" customWidth="1"/>
    <col min="15620" max="15620" width="10.42578125" style="59" bestFit="1" customWidth="1"/>
    <col min="15621" max="15621" width="10" style="59" bestFit="1" customWidth="1"/>
    <col min="15622" max="15622" width="12.85546875" style="59" customWidth="1"/>
    <col min="15623" max="15623" width="11.140625" style="59" customWidth="1"/>
    <col min="15624" max="15624" width="10.5703125" style="59" customWidth="1"/>
    <col min="15625" max="15872" width="9.140625" style="59"/>
    <col min="15873" max="15873" width="45.85546875" style="59" bestFit="1" customWidth="1"/>
    <col min="15874" max="15874" width="9.140625" style="59"/>
    <col min="15875" max="15875" width="11.28515625" style="59" customWidth="1"/>
    <col min="15876" max="15876" width="10.42578125" style="59" bestFit="1" customWidth="1"/>
    <col min="15877" max="15877" width="10" style="59" bestFit="1" customWidth="1"/>
    <col min="15878" max="15878" width="12.85546875" style="59" customWidth="1"/>
    <col min="15879" max="15879" width="11.140625" style="59" customWidth="1"/>
    <col min="15880" max="15880" width="10.5703125" style="59" customWidth="1"/>
    <col min="15881" max="16128" width="9.140625" style="59"/>
    <col min="16129" max="16129" width="45.85546875" style="59" bestFit="1" customWidth="1"/>
    <col min="16130" max="16130" width="9.140625" style="59"/>
    <col min="16131" max="16131" width="11.28515625" style="59" customWidth="1"/>
    <col min="16132" max="16132" width="10.42578125" style="59" bestFit="1" customWidth="1"/>
    <col min="16133" max="16133" width="10" style="59" bestFit="1" customWidth="1"/>
    <col min="16134" max="16134" width="12.85546875" style="59" customWidth="1"/>
    <col min="16135" max="16135" width="11.140625" style="59" customWidth="1"/>
    <col min="16136" max="16136" width="10.5703125" style="59" customWidth="1"/>
    <col min="16137" max="16384" width="9.140625" style="59"/>
  </cols>
  <sheetData>
    <row r="1" spans="1:8" s="4" customFormat="1" ht="20.25" x14ac:dyDescent="0.25">
      <c r="A1" s="650" t="s">
        <v>666</v>
      </c>
      <c r="B1" s="651"/>
      <c r="C1" s="651"/>
      <c r="D1" s="651"/>
      <c r="E1" s="651"/>
      <c r="F1" s="651"/>
      <c r="G1" s="651"/>
      <c r="H1" s="652"/>
    </row>
    <row r="2" spans="1:8" s="4" customFormat="1" ht="15.75" thickBot="1" x14ac:dyDescent="0.3">
      <c r="A2" s="653" t="s">
        <v>194</v>
      </c>
      <c r="B2" s="654"/>
      <c r="C2" s="654"/>
      <c r="D2" s="654"/>
      <c r="E2" s="654"/>
      <c r="F2" s="654"/>
      <c r="G2" s="654"/>
      <c r="H2" s="655"/>
    </row>
    <row r="3" spans="1:8" s="4" customFormat="1" ht="15" x14ac:dyDescent="0.25">
      <c r="A3" s="5" t="s">
        <v>434</v>
      </c>
      <c r="B3" s="5"/>
      <c r="C3" s="5" t="s">
        <v>174</v>
      </c>
      <c r="D3" s="5" t="s">
        <v>175</v>
      </c>
      <c r="E3" s="5"/>
      <c r="F3" s="5"/>
      <c r="G3" s="8"/>
      <c r="H3" s="8"/>
    </row>
    <row r="4" spans="1:8" s="4" customFormat="1" ht="26.25" x14ac:dyDescent="0.25">
      <c r="A4" s="46" t="s">
        <v>719</v>
      </c>
      <c r="B4" s="5"/>
      <c r="C4" s="9" t="s">
        <v>426</v>
      </c>
      <c r="D4" s="10">
        <v>44707</v>
      </c>
      <c r="E4" s="5"/>
      <c r="F4" s="5"/>
      <c r="G4" s="8"/>
      <c r="H4" s="8"/>
    </row>
    <row r="5" spans="1:8" s="4" customFormat="1" ht="15" x14ac:dyDescent="0.25">
      <c r="A5" s="6" t="s">
        <v>436</v>
      </c>
      <c r="B5" s="8"/>
      <c r="C5" s="6"/>
      <c r="D5" s="11"/>
      <c r="E5" s="5"/>
      <c r="F5" s="5"/>
      <c r="G5" s="8"/>
      <c r="H5" s="8"/>
    </row>
    <row r="6" spans="1:8" ht="25.5" x14ac:dyDescent="0.2">
      <c r="A6" s="57" t="s">
        <v>176</v>
      </c>
      <c r="B6" s="57" t="s">
        <v>177</v>
      </c>
      <c r="C6" s="57" t="s">
        <v>70</v>
      </c>
      <c r="D6" s="57" t="s">
        <v>178</v>
      </c>
      <c r="E6" s="57" t="s">
        <v>179</v>
      </c>
      <c r="F6" s="57" t="s">
        <v>180</v>
      </c>
      <c r="G6" s="58" t="s">
        <v>181</v>
      </c>
      <c r="H6" s="58" t="s">
        <v>182</v>
      </c>
    </row>
    <row r="7" spans="1:8" x14ac:dyDescent="0.2">
      <c r="A7" s="60" t="s">
        <v>183</v>
      </c>
      <c r="B7" s="57"/>
      <c r="C7" s="57"/>
      <c r="D7" s="57"/>
      <c r="E7" s="57"/>
      <c r="F7" s="57"/>
      <c r="G7" s="58"/>
      <c r="H7" s="58"/>
    </row>
    <row r="8" spans="1:8" s="127" customFormat="1" ht="25.5" x14ac:dyDescent="0.25">
      <c r="A8" s="126" t="s">
        <v>644</v>
      </c>
      <c r="B8" s="61" t="s">
        <v>426</v>
      </c>
      <c r="C8" s="130">
        <v>1</v>
      </c>
      <c r="D8" s="129">
        <f>'Resumo de Cotações'!L7</f>
        <v>195.66666666666666</v>
      </c>
      <c r="E8" s="61"/>
      <c r="F8" s="62">
        <f>D8*C8</f>
        <v>195.66666666666666</v>
      </c>
      <c r="G8" s="135" t="s">
        <v>653</v>
      </c>
      <c r="H8" s="63" t="s">
        <v>691</v>
      </c>
    </row>
    <row r="9" spans="1:8" x14ac:dyDescent="0.2">
      <c r="A9" s="64"/>
      <c r="B9" s="61"/>
      <c r="C9" s="65"/>
      <c r="D9" s="66"/>
      <c r="E9" s="57"/>
      <c r="F9" s="62"/>
      <c r="G9" s="63"/>
      <c r="H9" s="58"/>
    </row>
    <row r="10" spans="1:8" x14ac:dyDescent="0.2">
      <c r="A10" s="67" t="s">
        <v>455</v>
      </c>
      <c r="B10" s="68"/>
      <c r="C10" s="125"/>
      <c r="D10" s="69"/>
      <c r="E10" s="70"/>
      <c r="F10" s="71"/>
      <c r="G10" s="124"/>
      <c r="H10" s="72"/>
    </row>
    <row r="11" spans="1:8" s="14" customFormat="1" x14ac:dyDescent="0.2">
      <c r="A11" s="68" t="s">
        <v>461</v>
      </c>
      <c r="B11" s="125" t="s">
        <v>457</v>
      </c>
      <c r="C11" s="73">
        <v>0.98</v>
      </c>
      <c r="D11" s="69">
        <v>18.010000000000002</v>
      </c>
      <c r="E11" s="70"/>
      <c r="F11" s="62">
        <f>D11*C11</f>
        <v>17.649800000000003</v>
      </c>
      <c r="G11" s="124" t="s">
        <v>462</v>
      </c>
      <c r="H11" s="131" t="s">
        <v>637</v>
      </c>
    </row>
    <row r="12" spans="1:8" x14ac:dyDescent="0.2">
      <c r="A12" s="68" t="s">
        <v>659</v>
      </c>
      <c r="B12" s="125" t="s">
        <v>457</v>
      </c>
      <c r="C12" s="73">
        <v>0.98</v>
      </c>
      <c r="D12" s="69">
        <v>21.35</v>
      </c>
      <c r="E12" s="70"/>
      <c r="F12" s="62">
        <f>D12*C12</f>
        <v>20.923000000000002</v>
      </c>
      <c r="G12" s="124" t="s">
        <v>462</v>
      </c>
      <c r="H12" s="131" t="s">
        <v>660</v>
      </c>
    </row>
    <row r="13" spans="1:8" x14ac:dyDescent="0.2">
      <c r="A13" s="68"/>
      <c r="B13" s="125"/>
      <c r="C13" s="73"/>
      <c r="D13" s="69"/>
      <c r="E13" s="70"/>
      <c r="F13" s="62"/>
      <c r="G13" s="124"/>
      <c r="H13" s="131"/>
    </row>
    <row r="14" spans="1:8" x14ac:dyDescent="0.2">
      <c r="A14" s="67" t="s">
        <v>184</v>
      </c>
      <c r="B14" s="68"/>
      <c r="C14" s="68"/>
      <c r="D14" s="68"/>
      <c r="E14" s="68"/>
      <c r="F14" s="76">
        <f>SUM(F8:F13)</f>
        <v>234.23946666666666</v>
      </c>
      <c r="G14" s="124"/>
      <c r="H14" s="72"/>
    </row>
    <row r="15" spans="1:8" x14ac:dyDescent="0.2">
      <c r="A15" s="68" t="s">
        <v>185</v>
      </c>
      <c r="B15" s="68"/>
      <c r="C15" s="68"/>
      <c r="D15" s="77">
        <v>0.90920000000000001</v>
      </c>
      <c r="E15" s="68"/>
      <c r="F15" s="78"/>
      <c r="G15" s="124"/>
      <c r="H15" s="72"/>
    </row>
    <row r="16" spans="1:8" x14ac:dyDescent="0.2">
      <c r="A16" s="68"/>
      <c r="B16" s="68"/>
      <c r="C16" s="68"/>
      <c r="D16" s="68"/>
      <c r="E16" s="68"/>
      <c r="F16" s="71"/>
      <c r="G16" s="124"/>
      <c r="H16" s="72"/>
    </row>
    <row r="17" spans="1:8" x14ac:dyDescent="0.2">
      <c r="A17" s="72" t="s">
        <v>186</v>
      </c>
      <c r="B17" s="68"/>
      <c r="C17" s="68"/>
      <c r="D17" s="68"/>
      <c r="E17" s="68"/>
      <c r="F17" s="71"/>
      <c r="G17" s="72"/>
      <c r="H17" s="72"/>
    </row>
    <row r="18" spans="1:8" ht="25.5" x14ac:dyDescent="0.2">
      <c r="A18" s="72" t="s">
        <v>187</v>
      </c>
      <c r="B18" s="68"/>
      <c r="C18" s="68"/>
      <c r="D18" s="77">
        <v>0</v>
      </c>
      <c r="E18" s="68"/>
      <c r="F18" s="78">
        <f>F14*D18</f>
        <v>0</v>
      </c>
      <c r="G18" s="72"/>
      <c r="H18" s="72"/>
    </row>
    <row r="19" spans="1:8" x14ac:dyDescent="0.2">
      <c r="A19" s="72"/>
      <c r="B19" s="68"/>
      <c r="C19" s="68"/>
      <c r="D19" s="77"/>
      <c r="E19" s="68"/>
      <c r="F19" s="78"/>
      <c r="G19" s="72"/>
      <c r="H19" s="72"/>
    </row>
    <row r="20" spans="1:8" x14ac:dyDescent="0.2">
      <c r="A20" s="79" t="s">
        <v>188</v>
      </c>
      <c r="B20" s="68"/>
      <c r="C20" s="68"/>
      <c r="D20" s="68"/>
      <c r="E20" s="68"/>
      <c r="F20" s="76">
        <f>F18+F14</f>
        <v>234.23946666666666</v>
      </c>
      <c r="G20" s="72"/>
      <c r="H20" s="72"/>
    </row>
    <row r="22" spans="1:8" s="119" customFormat="1" ht="12.75" customHeight="1" x14ac:dyDescent="0.2"/>
    <row r="23" spans="1:8" s="119" customFormat="1" ht="12.75" customHeight="1" x14ac:dyDescent="0.2"/>
    <row r="24" spans="1:8" s="119" customFormat="1" x14ac:dyDescent="0.2"/>
    <row r="25" spans="1:8" s="119" customFormat="1" ht="12.75" customHeight="1" x14ac:dyDescent="0.2"/>
    <row r="26" spans="1:8" s="119" customFormat="1" ht="12.75" customHeight="1" x14ac:dyDescent="0.2"/>
    <row r="27" spans="1:8" s="119" customFormat="1" ht="12.75" customHeight="1" x14ac:dyDescent="0.2"/>
    <row r="30" spans="1:8" ht="13.5" thickBot="1" x14ac:dyDescent="0.25">
      <c r="C30" s="81"/>
      <c r="D30" s="82"/>
      <c r="E30" s="81"/>
      <c r="F30" s="393"/>
    </row>
    <row r="31" spans="1:8" x14ac:dyDescent="0.2">
      <c r="C31" s="474" t="s">
        <v>1270</v>
      </c>
      <c r="D31" s="474"/>
      <c r="E31" s="474"/>
      <c r="F31" s="474"/>
    </row>
    <row r="32" spans="1:8" x14ac:dyDescent="0.2">
      <c r="C32" s="465" t="s">
        <v>1271</v>
      </c>
      <c r="D32" s="465"/>
      <c r="E32" s="465"/>
      <c r="F32" s="465"/>
    </row>
  </sheetData>
  <mergeCells count="4">
    <mergeCell ref="A1:H1"/>
    <mergeCell ref="A2:H2"/>
    <mergeCell ref="C31:F31"/>
    <mergeCell ref="C32:F32"/>
  </mergeCells>
  <pageMargins left="0.511811024" right="0.511811024" top="0.78740157499999996" bottom="0.78740157499999996" header="0.31496062000000002" footer="0.31496062000000002"/>
  <pageSetup paperSize="9" scale="75"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32"/>
  <sheetViews>
    <sheetView view="pageBreakPreview" topLeftCell="C1" zoomScale="115" zoomScaleNormal="100" zoomScaleSheetLayoutView="115" workbookViewId="0">
      <selection activeCell="C30" sqref="C30:F32"/>
    </sheetView>
  </sheetViews>
  <sheetFormatPr defaultRowHeight="12.75" x14ac:dyDescent="0.2"/>
  <cols>
    <col min="1" max="1" width="45.85546875" style="59" bestFit="1" customWidth="1"/>
    <col min="2" max="2" width="9.140625" style="59"/>
    <col min="3" max="3" width="11.28515625" style="59" customWidth="1"/>
    <col min="4" max="4" width="11" style="59" bestFit="1" customWidth="1"/>
    <col min="5" max="5" width="10" style="59" bestFit="1" customWidth="1"/>
    <col min="6" max="6" width="12.85546875" style="80" customWidth="1"/>
    <col min="7" max="7" width="11.140625" style="59" customWidth="1"/>
    <col min="8" max="8" width="10.5703125" style="59" customWidth="1"/>
    <col min="9" max="256" width="9.140625" style="59"/>
    <col min="257" max="257" width="45.85546875" style="59" bestFit="1" customWidth="1"/>
    <col min="258" max="258" width="9.140625" style="59"/>
    <col min="259" max="259" width="11.28515625" style="59" customWidth="1"/>
    <col min="260" max="260" width="10.42578125" style="59" bestFit="1" customWidth="1"/>
    <col min="261" max="261" width="10" style="59" bestFit="1" customWidth="1"/>
    <col min="262" max="262" width="12.85546875" style="59" customWidth="1"/>
    <col min="263" max="263" width="11.140625" style="59" customWidth="1"/>
    <col min="264" max="264" width="10.5703125" style="59" customWidth="1"/>
    <col min="265" max="512" width="9.140625" style="59"/>
    <col min="513" max="513" width="45.85546875" style="59" bestFit="1" customWidth="1"/>
    <col min="514" max="514" width="9.140625" style="59"/>
    <col min="515" max="515" width="11.28515625" style="59" customWidth="1"/>
    <col min="516" max="516" width="10.42578125" style="59" bestFit="1" customWidth="1"/>
    <col min="517" max="517" width="10" style="59" bestFit="1" customWidth="1"/>
    <col min="518" max="518" width="12.85546875" style="59" customWidth="1"/>
    <col min="519" max="519" width="11.140625" style="59" customWidth="1"/>
    <col min="520" max="520" width="10.5703125" style="59" customWidth="1"/>
    <col min="521" max="768" width="9.140625" style="59"/>
    <col min="769" max="769" width="45.85546875" style="59" bestFit="1" customWidth="1"/>
    <col min="770" max="770" width="9.140625" style="59"/>
    <col min="771" max="771" width="11.28515625" style="59" customWidth="1"/>
    <col min="772" max="772" width="10.42578125" style="59" bestFit="1" customWidth="1"/>
    <col min="773" max="773" width="10" style="59" bestFit="1" customWidth="1"/>
    <col min="774" max="774" width="12.85546875" style="59" customWidth="1"/>
    <col min="775" max="775" width="11.140625" style="59" customWidth="1"/>
    <col min="776" max="776" width="10.5703125" style="59" customWidth="1"/>
    <col min="777" max="1024" width="9.140625" style="59"/>
    <col min="1025" max="1025" width="45.85546875" style="59" bestFit="1" customWidth="1"/>
    <col min="1026" max="1026" width="9.140625" style="59"/>
    <col min="1027" max="1027" width="11.28515625" style="59" customWidth="1"/>
    <col min="1028" max="1028" width="10.42578125" style="59" bestFit="1" customWidth="1"/>
    <col min="1029" max="1029" width="10" style="59" bestFit="1" customWidth="1"/>
    <col min="1030" max="1030" width="12.85546875" style="59" customWidth="1"/>
    <col min="1031" max="1031" width="11.140625" style="59" customWidth="1"/>
    <col min="1032" max="1032" width="10.5703125" style="59" customWidth="1"/>
    <col min="1033" max="1280" width="9.140625" style="59"/>
    <col min="1281" max="1281" width="45.85546875" style="59" bestFit="1" customWidth="1"/>
    <col min="1282" max="1282" width="9.140625" style="59"/>
    <col min="1283" max="1283" width="11.28515625" style="59" customWidth="1"/>
    <col min="1284" max="1284" width="10.42578125" style="59" bestFit="1" customWidth="1"/>
    <col min="1285" max="1285" width="10" style="59" bestFit="1" customWidth="1"/>
    <col min="1286" max="1286" width="12.85546875" style="59" customWidth="1"/>
    <col min="1287" max="1287" width="11.140625" style="59" customWidth="1"/>
    <col min="1288" max="1288" width="10.5703125" style="59" customWidth="1"/>
    <col min="1289" max="1536" width="9.140625" style="59"/>
    <col min="1537" max="1537" width="45.85546875" style="59" bestFit="1" customWidth="1"/>
    <col min="1538" max="1538" width="9.140625" style="59"/>
    <col min="1539" max="1539" width="11.28515625" style="59" customWidth="1"/>
    <col min="1540" max="1540" width="10.42578125" style="59" bestFit="1" customWidth="1"/>
    <col min="1541" max="1541" width="10" style="59" bestFit="1" customWidth="1"/>
    <col min="1542" max="1542" width="12.85546875" style="59" customWidth="1"/>
    <col min="1543" max="1543" width="11.140625" style="59" customWidth="1"/>
    <col min="1544" max="1544" width="10.5703125" style="59" customWidth="1"/>
    <col min="1545" max="1792" width="9.140625" style="59"/>
    <col min="1793" max="1793" width="45.85546875" style="59" bestFit="1" customWidth="1"/>
    <col min="1794" max="1794" width="9.140625" style="59"/>
    <col min="1795" max="1795" width="11.28515625" style="59" customWidth="1"/>
    <col min="1796" max="1796" width="10.42578125" style="59" bestFit="1" customWidth="1"/>
    <col min="1797" max="1797" width="10" style="59" bestFit="1" customWidth="1"/>
    <col min="1798" max="1798" width="12.85546875" style="59" customWidth="1"/>
    <col min="1799" max="1799" width="11.140625" style="59" customWidth="1"/>
    <col min="1800" max="1800" width="10.5703125" style="59" customWidth="1"/>
    <col min="1801" max="2048" width="9.140625" style="59"/>
    <col min="2049" max="2049" width="45.85546875" style="59" bestFit="1" customWidth="1"/>
    <col min="2050" max="2050" width="9.140625" style="59"/>
    <col min="2051" max="2051" width="11.28515625" style="59" customWidth="1"/>
    <col min="2052" max="2052" width="10.42578125" style="59" bestFit="1" customWidth="1"/>
    <col min="2053" max="2053" width="10" style="59" bestFit="1" customWidth="1"/>
    <col min="2054" max="2054" width="12.85546875" style="59" customWidth="1"/>
    <col min="2055" max="2055" width="11.140625" style="59" customWidth="1"/>
    <col min="2056" max="2056" width="10.5703125" style="59" customWidth="1"/>
    <col min="2057" max="2304" width="9.140625" style="59"/>
    <col min="2305" max="2305" width="45.85546875" style="59" bestFit="1" customWidth="1"/>
    <col min="2306" max="2306" width="9.140625" style="59"/>
    <col min="2307" max="2307" width="11.28515625" style="59" customWidth="1"/>
    <col min="2308" max="2308" width="10.42578125" style="59" bestFit="1" customWidth="1"/>
    <col min="2309" max="2309" width="10" style="59" bestFit="1" customWidth="1"/>
    <col min="2310" max="2310" width="12.85546875" style="59" customWidth="1"/>
    <col min="2311" max="2311" width="11.140625" style="59" customWidth="1"/>
    <col min="2312" max="2312" width="10.5703125" style="59" customWidth="1"/>
    <col min="2313" max="2560" width="9.140625" style="59"/>
    <col min="2561" max="2561" width="45.85546875" style="59" bestFit="1" customWidth="1"/>
    <col min="2562" max="2562" width="9.140625" style="59"/>
    <col min="2563" max="2563" width="11.28515625" style="59" customWidth="1"/>
    <col min="2564" max="2564" width="10.42578125" style="59" bestFit="1" customWidth="1"/>
    <col min="2565" max="2565" width="10" style="59" bestFit="1" customWidth="1"/>
    <col min="2566" max="2566" width="12.85546875" style="59" customWidth="1"/>
    <col min="2567" max="2567" width="11.140625" style="59" customWidth="1"/>
    <col min="2568" max="2568" width="10.5703125" style="59" customWidth="1"/>
    <col min="2569" max="2816" width="9.140625" style="59"/>
    <col min="2817" max="2817" width="45.85546875" style="59" bestFit="1" customWidth="1"/>
    <col min="2818" max="2818" width="9.140625" style="59"/>
    <col min="2819" max="2819" width="11.28515625" style="59" customWidth="1"/>
    <col min="2820" max="2820" width="10.42578125" style="59" bestFit="1" customWidth="1"/>
    <col min="2821" max="2821" width="10" style="59" bestFit="1" customWidth="1"/>
    <col min="2822" max="2822" width="12.85546875" style="59" customWidth="1"/>
    <col min="2823" max="2823" width="11.140625" style="59" customWidth="1"/>
    <col min="2824" max="2824" width="10.5703125" style="59" customWidth="1"/>
    <col min="2825" max="3072" width="9.140625" style="59"/>
    <col min="3073" max="3073" width="45.85546875" style="59" bestFit="1" customWidth="1"/>
    <col min="3074" max="3074" width="9.140625" style="59"/>
    <col min="3075" max="3075" width="11.28515625" style="59" customWidth="1"/>
    <col min="3076" max="3076" width="10.42578125" style="59" bestFit="1" customWidth="1"/>
    <col min="3077" max="3077" width="10" style="59" bestFit="1" customWidth="1"/>
    <col min="3078" max="3078" width="12.85546875" style="59" customWidth="1"/>
    <col min="3079" max="3079" width="11.140625" style="59" customWidth="1"/>
    <col min="3080" max="3080" width="10.5703125" style="59" customWidth="1"/>
    <col min="3081" max="3328" width="9.140625" style="59"/>
    <col min="3329" max="3329" width="45.85546875" style="59" bestFit="1" customWidth="1"/>
    <col min="3330" max="3330" width="9.140625" style="59"/>
    <col min="3331" max="3331" width="11.28515625" style="59" customWidth="1"/>
    <col min="3332" max="3332" width="10.42578125" style="59" bestFit="1" customWidth="1"/>
    <col min="3333" max="3333" width="10" style="59" bestFit="1" customWidth="1"/>
    <col min="3334" max="3334" width="12.85546875" style="59" customWidth="1"/>
    <col min="3335" max="3335" width="11.140625" style="59" customWidth="1"/>
    <col min="3336" max="3336" width="10.5703125" style="59" customWidth="1"/>
    <col min="3337" max="3584" width="9.140625" style="59"/>
    <col min="3585" max="3585" width="45.85546875" style="59" bestFit="1" customWidth="1"/>
    <col min="3586" max="3586" width="9.140625" style="59"/>
    <col min="3587" max="3587" width="11.28515625" style="59" customWidth="1"/>
    <col min="3588" max="3588" width="10.42578125" style="59" bestFit="1" customWidth="1"/>
    <col min="3589" max="3589" width="10" style="59" bestFit="1" customWidth="1"/>
    <col min="3590" max="3590" width="12.85546875" style="59" customWidth="1"/>
    <col min="3591" max="3591" width="11.140625" style="59" customWidth="1"/>
    <col min="3592" max="3592" width="10.5703125" style="59" customWidth="1"/>
    <col min="3593" max="3840" width="9.140625" style="59"/>
    <col min="3841" max="3841" width="45.85546875" style="59" bestFit="1" customWidth="1"/>
    <col min="3842" max="3842" width="9.140625" style="59"/>
    <col min="3843" max="3843" width="11.28515625" style="59" customWidth="1"/>
    <col min="3844" max="3844" width="10.42578125" style="59" bestFit="1" customWidth="1"/>
    <col min="3845" max="3845" width="10" style="59" bestFit="1" customWidth="1"/>
    <col min="3846" max="3846" width="12.85546875" style="59" customWidth="1"/>
    <col min="3847" max="3847" width="11.140625" style="59" customWidth="1"/>
    <col min="3848" max="3848" width="10.5703125" style="59" customWidth="1"/>
    <col min="3849" max="4096" width="9.140625" style="59"/>
    <col min="4097" max="4097" width="45.85546875" style="59" bestFit="1" customWidth="1"/>
    <col min="4098" max="4098" width="9.140625" style="59"/>
    <col min="4099" max="4099" width="11.28515625" style="59" customWidth="1"/>
    <col min="4100" max="4100" width="10.42578125" style="59" bestFit="1" customWidth="1"/>
    <col min="4101" max="4101" width="10" style="59" bestFit="1" customWidth="1"/>
    <col min="4102" max="4102" width="12.85546875" style="59" customWidth="1"/>
    <col min="4103" max="4103" width="11.140625" style="59" customWidth="1"/>
    <col min="4104" max="4104" width="10.5703125" style="59" customWidth="1"/>
    <col min="4105" max="4352" width="9.140625" style="59"/>
    <col min="4353" max="4353" width="45.85546875" style="59" bestFit="1" customWidth="1"/>
    <col min="4354" max="4354" width="9.140625" style="59"/>
    <col min="4355" max="4355" width="11.28515625" style="59" customWidth="1"/>
    <col min="4356" max="4356" width="10.42578125" style="59" bestFit="1" customWidth="1"/>
    <col min="4357" max="4357" width="10" style="59" bestFit="1" customWidth="1"/>
    <col min="4358" max="4358" width="12.85546875" style="59" customWidth="1"/>
    <col min="4359" max="4359" width="11.140625" style="59" customWidth="1"/>
    <col min="4360" max="4360" width="10.5703125" style="59" customWidth="1"/>
    <col min="4361" max="4608" width="9.140625" style="59"/>
    <col min="4609" max="4609" width="45.85546875" style="59" bestFit="1" customWidth="1"/>
    <col min="4610" max="4610" width="9.140625" style="59"/>
    <col min="4611" max="4611" width="11.28515625" style="59" customWidth="1"/>
    <col min="4612" max="4612" width="10.42578125" style="59" bestFit="1" customWidth="1"/>
    <col min="4613" max="4613" width="10" style="59" bestFit="1" customWidth="1"/>
    <col min="4614" max="4614" width="12.85546875" style="59" customWidth="1"/>
    <col min="4615" max="4615" width="11.140625" style="59" customWidth="1"/>
    <col min="4616" max="4616" width="10.5703125" style="59" customWidth="1"/>
    <col min="4617" max="4864" width="9.140625" style="59"/>
    <col min="4865" max="4865" width="45.85546875" style="59" bestFit="1" customWidth="1"/>
    <col min="4866" max="4866" width="9.140625" style="59"/>
    <col min="4867" max="4867" width="11.28515625" style="59" customWidth="1"/>
    <col min="4868" max="4868" width="10.42578125" style="59" bestFit="1" customWidth="1"/>
    <col min="4869" max="4869" width="10" style="59" bestFit="1" customWidth="1"/>
    <col min="4870" max="4870" width="12.85546875" style="59" customWidth="1"/>
    <col min="4871" max="4871" width="11.140625" style="59" customWidth="1"/>
    <col min="4872" max="4872" width="10.5703125" style="59" customWidth="1"/>
    <col min="4873" max="5120" width="9.140625" style="59"/>
    <col min="5121" max="5121" width="45.85546875" style="59" bestFit="1" customWidth="1"/>
    <col min="5122" max="5122" width="9.140625" style="59"/>
    <col min="5123" max="5123" width="11.28515625" style="59" customWidth="1"/>
    <col min="5124" max="5124" width="10.42578125" style="59" bestFit="1" customWidth="1"/>
    <col min="5125" max="5125" width="10" style="59" bestFit="1" customWidth="1"/>
    <col min="5126" max="5126" width="12.85546875" style="59" customWidth="1"/>
    <col min="5127" max="5127" width="11.140625" style="59" customWidth="1"/>
    <col min="5128" max="5128" width="10.5703125" style="59" customWidth="1"/>
    <col min="5129" max="5376" width="9.140625" style="59"/>
    <col min="5377" max="5377" width="45.85546875" style="59" bestFit="1" customWidth="1"/>
    <col min="5378" max="5378" width="9.140625" style="59"/>
    <col min="5379" max="5379" width="11.28515625" style="59" customWidth="1"/>
    <col min="5380" max="5380" width="10.42578125" style="59" bestFit="1" customWidth="1"/>
    <col min="5381" max="5381" width="10" style="59" bestFit="1" customWidth="1"/>
    <col min="5382" max="5382" width="12.85546875" style="59" customWidth="1"/>
    <col min="5383" max="5383" width="11.140625" style="59" customWidth="1"/>
    <col min="5384" max="5384" width="10.5703125" style="59" customWidth="1"/>
    <col min="5385" max="5632" width="9.140625" style="59"/>
    <col min="5633" max="5633" width="45.85546875" style="59" bestFit="1" customWidth="1"/>
    <col min="5634" max="5634" width="9.140625" style="59"/>
    <col min="5635" max="5635" width="11.28515625" style="59" customWidth="1"/>
    <col min="5636" max="5636" width="10.42578125" style="59" bestFit="1" customWidth="1"/>
    <col min="5637" max="5637" width="10" style="59" bestFit="1" customWidth="1"/>
    <col min="5638" max="5638" width="12.85546875" style="59" customWidth="1"/>
    <col min="5639" max="5639" width="11.140625" style="59" customWidth="1"/>
    <col min="5640" max="5640" width="10.5703125" style="59" customWidth="1"/>
    <col min="5641" max="5888" width="9.140625" style="59"/>
    <col min="5889" max="5889" width="45.85546875" style="59" bestFit="1" customWidth="1"/>
    <col min="5890" max="5890" width="9.140625" style="59"/>
    <col min="5891" max="5891" width="11.28515625" style="59" customWidth="1"/>
    <col min="5892" max="5892" width="10.42578125" style="59" bestFit="1" customWidth="1"/>
    <col min="5893" max="5893" width="10" style="59" bestFit="1" customWidth="1"/>
    <col min="5894" max="5894" width="12.85546875" style="59" customWidth="1"/>
    <col min="5895" max="5895" width="11.140625" style="59" customWidth="1"/>
    <col min="5896" max="5896" width="10.5703125" style="59" customWidth="1"/>
    <col min="5897" max="6144" width="9.140625" style="59"/>
    <col min="6145" max="6145" width="45.85546875" style="59" bestFit="1" customWidth="1"/>
    <col min="6146" max="6146" width="9.140625" style="59"/>
    <col min="6147" max="6147" width="11.28515625" style="59" customWidth="1"/>
    <col min="6148" max="6148" width="10.42578125" style="59" bestFit="1" customWidth="1"/>
    <col min="6149" max="6149" width="10" style="59" bestFit="1" customWidth="1"/>
    <col min="6150" max="6150" width="12.85546875" style="59" customWidth="1"/>
    <col min="6151" max="6151" width="11.140625" style="59" customWidth="1"/>
    <col min="6152" max="6152" width="10.5703125" style="59" customWidth="1"/>
    <col min="6153" max="6400" width="9.140625" style="59"/>
    <col min="6401" max="6401" width="45.85546875" style="59" bestFit="1" customWidth="1"/>
    <col min="6402" max="6402" width="9.140625" style="59"/>
    <col min="6403" max="6403" width="11.28515625" style="59" customWidth="1"/>
    <col min="6404" max="6404" width="10.42578125" style="59" bestFit="1" customWidth="1"/>
    <col min="6405" max="6405" width="10" style="59" bestFit="1" customWidth="1"/>
    <col min="6406" max="6406" width="12.85546875" style="59" customWidth="1"/>
    <col min="6407" max="6407" width="11.140625" style="59" customWidth="1"/>
    <col min="6408" max="6408" width="10.5703125" style="59" customWidth="1"/>
    <col min="6409" max="6656" width="9.140625" style="59"/>
    <col min="6657" max="6657" width="45.85546875" style="59" bestFit="1" customWidth="1"/>
    <col min="6658" max="6658" width="9.140625" style="59"/>
    <col min="6659" max="6659" width="11.28515625" style="59" customWidth="1"/>
    <col min="6660" max="6660" width="10.42578125" style="59" bestFit="1" customWidth="1"/>
    <col min="6661" max="6661" width="10" style="59" bestFit="1" customWidth="1"/>
    <col min="6662" max="6662" width="12.85546875" style="59" customWidth="1"/>
    <col min="6663" max="6663" width="11.140625" style="59" customWidth="1"/>
    <col min="6664" max="6664" width="10.5703125" style="59" customWidth="1"/>
    <col min="6665" max="6912" width="9.140625" style="59"/>
    <col min="6913" max="6913" width="45.85546875" style="59" bestFit="1" customWidth="1"/>
    <col min="6914" max="6914" width="9.140625" style="59"/>
    <col min="6915" max="6915" width="11.28515625" style="59" customWidth="1"/>
    <col min="6916" max="6916" width="10.42578125" style="59" bestFit="1" customWidth="1"/>
    <col min="6917" max="6917" width="10" style="59" bestFit="1" customWidth="1"/>
    <col min="6918" max="6918" width="12.85546875" style="59" customWidth="1"/>
    <col min="6919" max="6919" width="11.140625" style="59" customWidth="1"/>
    <col min="6920" max="6920" width="10.5703125" style="59" customWidth="1"/>
    <col min="6921" max="7168" width="9.140625" style="59"/>
    <col min="7169" max="7169" width="45.85546875" style="59" bestFit="1" customWidth="1"/>
    <col min="7170" max="7170" width="9.140625" style="59"/>
    <col min="7171" max="7171" width="11.28515625" style="59" customWidth="1"/>
    <col min="7172" max="7172" width="10.42578125" style="59" bestFit="1" customWidth="1"/>
    <col min="7173" max="7173" width="10" style="59" bestFit="1" customWidth="1"/>
    <col min="7174" max="7174" width="12.85546875" style="59" customWidth="1"/>
    <col min="7175" max="7175" width="11.140625" style="59" customWidth="1"/>
    <col min="7176" max="7176" width="10.5703125" style="59" customWidth="1"/>
    <col min="7177" max="7424" width="9.140625" style="59"/>
    <col min="7425" max="7425" width="45.85546875" style="59" bestFit="1" customWidth="1"/>
    <col min="7426" max="7426" width="9.140625" style="59"/>
    <col min="7427" max="7427" width="11.28515625" style="59" customWidth="1"/>
    <col min="7428" max="7428" width="10.42578125" style="59" bestFit="1" customWidth="1"/>
    <col min="7429" max="7429" width="10" style="59" bestFit="1" customWidth="1"/>
    <col min="7430" max="7430" width="12.85546875" style="59" customWidth="1"/>
    <col min="7431" max="7431" width="11.140625" style="59" customWidth="1"/>
    <col min="7432" max="7432" width="10.5703125" style="59" customWidth="1"/>
    <col min="7433" max="7680" width="9.140625" style="59"/>
    <col min="7681" max="7681" width="45.85546875" style="59" bestFit="1" customWidth="1"/>
    <col min="7682" max="7682" width="9.140625" style="59"/>
    <col min="7683" max="7683" width="11.28515625" style="59" customWidth="1"/>
    <col min="7684" max="7684" width="10.42578125" style="59" bestFit="1" customWidth="1"/>
    <col min="7685" max="7685" width="10" style="59" bestFit="1" customWidth="1"/>
    <col min="7686" max="7686" width="12.85546875" style="59" customWidth="1"/>
    <col min="7687" max="7687" width="11.140625" style="59" customWidth="1"/>
    <col min="7688" max="7688" width="10.5703125" style="59" customWidth="1"/>
    <col min="7689" max="7936" width="9.140625" style="59"/>
    <col min="7937" max="7937" width="45.85546875" style="59" bestFit="1" customWidth="1"/>
    <col min="7938" max="7938" width="9.140625" style="59"/>
    <col min="7939" max="7939" width="11.28515625" style="59" customWidth="1"/>
    <col min="7940" max="7940" width="10.42578125" style="59" bestFit="1" customWidth="1"/>
    <col min="7941" max="7941" width="10" style="59" bestFit="1" customWidth="1"/>
    <col min="7942" max="7942" width="12.85546875" style="59" customWidth="1"/>
    <col min="7943" max="7943" width="11.140625" style="59" customWidth="1"/>
    <col min="7944" max="7944" width="10.5703125" style="59" customWidth="1"/>
    <col min="7945" max="8192" width="9.140625" style="59"/>
    <col min="8193" max="8193" width="45.85546875" style="59" bestFit="1" customWidth="1"/>
    <col min="8194" max="8194" width="9.140625" style="59"/>
    <col min="8195" max="8195" width="11.28515625" style="59" customWidth="1"/>
    <col min="8196" max="8196" width="10.42578125" style="59" bestFit="1" customWidth="1"/>
    <col min="8197" max="8197" width="10" style="59" bestFit="1" customWidth="1"/>
    <col min="8198" max="8198" width="12.85546875" style="59" customWidth="1"/>
    <col min="8199" max="8199" width="11.140625" style="59" customWidth="1"/>
    <col min="8200" max="8200" width="10.5703125" style="59" customWidth="1"/>
    <col min="8201" max="8448" width="9.140625" style="59"/>
    <col min="8449" max="8449" width="45.85546875" style="59" bestFit="1" customWidth="1"/>
    <col min="8450" max="8450" width="9.140625" style="59"/>
    <col min="8451" max="8451" width="11.28515625" style="59" customWidth="1"/>
    <col min="8452" max="8452" width="10.42578125" style="59" bestFit="1" customWidth="1"/>
    <col min="8453" max="8453" width="10" style="59" bestFit="1" customWidth="1"/>
    <col min="8454" max="8454" width="12.85546875" style="59" customWidth="1"/>
    <col min="8455" max="8455" width="11.140625" style="59" customWidth="1"/>
    <col min="8456" max="8456" width="10.5703125" style="59" customWidth="1"/>
    <col min="8457" max="8704" width="9.140625" style="59"/>
    <col min="8705" max="8705" width="45.85546875" style="59" bestFit="1" customWidth="1"/>
    <col min="8706" max="8706" width="9.140625" style="59"/>
    <col min="8707" max="8707" width="11.28515625" style="59" customWidth="1"/>
    <col min="8708" max="8708" width="10.42578125" style="59" bestFit="1" customWidth="1"/>
    <col min="8709" max="8709" width="10" style="59" bestFit="1" customWidth="1"/>
    <col min="8710" max="8710" width="12.85546875" style="59" customWidth="1"/>
    <col min="8711" max="8711" width="11.140625" style="59" customWidth="1"/>
    <col min="8712" max="8712" width="10.5703125" style="59" customWidth="1"/>
    <col min="8713" max="8960" width="9.140625" style="59"/>
    <col min="8961" max="8961" width="45.85546875" style="59" bestFit="1" customWidth="1"/>
    <col min="8962" max="8962" width="9.140625" style="59"/>
    <col min="8963" max="8963" width="11.28515625" style="59" customWidth="1"/>
    <col min="8964" max="8964" width="10.42578125" style="59" bestFit="1" customWidth="1"/>
    <col min="8965" max="8965" width="10" style="59" bestFit="1" customWidth="1"/>
    <col min="8966" max="8966" width="12.85546875" style="59" customWidth="1"/>
    <col min="8967" max="8967" width="11.140625" style="59" customWidth="1"/>
    <col min="8968" max="8968" width="10.5703125" style="59" customWidth="1"/>
    <col min="8969" max="9216" width="9.140625" style="59"/>
    <col min="9217" max="9217" width="45.85546875" style="59" bestFit="1" customWidth="1"/>
    <col min="9218" max="9218" width="9.140625" style="59"/>
    <col min="9219" max="9219" width="11.28515625" style="59" customWidth="1"/>
    <col min="9220" max="9220" width="10.42578125" style="59" bestFit="1" customWidth="1"/>
    <col min="9221" max="9221" width="10" style="59" bestFit="1" customWidth="1"/>
    <col min="9222" max="9222" width="12.85546875" style="59" customWidth="1"/>
    <col min="9223" max="9223" width="11.140625" style="59" customWidth="1"/>
    <col min="9224" max="9224" width="10.5703125" style="59" customWidth="1"/>
    <col min="9225" max="9472" width="9.140625" style="59"/>
    <col min="9473" max="9473" width="45.85546875" style="59" bestFit="1" customWidth="1"/>
    <col min="9474" max="9474" width="9.140625" style="59"/>
    <col min="9475" max="9475" width="11.28515625" style="59" customWidth="1"/>
    <col min="9476" max="9476" width="10.42578125" style="59" bestFit="1" customWidth="1"/>
    <col min="9477" max="9477" width="10" style="59" bestFit="1" customWidth="1"/>
    <col min="9478" max="9478" width="12.85546875" style="59" customWidth="1"/>
    <col min="9479" max="9479" width="11.140625" style="59" customWidth="1"/>
    <col min="9480" max="9480" width="10.5703125" style="59" customWidth="1"/>
    <col min="9481" max="9728" width="9.140625" style="59"/>
    <col min="9729" max="9729" width="45.85546875" style="59" bestFit="1" customWidth="1"/>
    <col min="9730" max="9730" width="9.140625" style="59"/>
    <col min="9731" max="9731" width="11.28515625" style="59" customWidth="1"/>
    <col min="9732" max="9732" width="10.42578125" style="59" bestFit="1" customWidth="1"/>
    <col min="9733" max="9733" width="10" style="59" bestFit="1" customWidth="1"/>
    <col min="9734" max="9734" width="12.85546875" style="59" customWidth="1"/>
    <col min="9735" max="9735" width="11.140625" style="59" customWidth="1"/>
    <col min="9736" max="9736" width="10.5703125" style="59" customWidth="1"/>
    <col min="9737" max="9984" width="9.140625" style="59"/>
    <col min="9985" max="9985" width="45.85546875" style="59" bestFit="1" customWidth="1"/>
    <col min="9986" max="9986" width="9.140625" style="59"/>
    <col min="9987" max="9987" width="11.28515625" style="59" customWidth="1"/>
    <col min="9988" max="9988" width="10.42578125" style="59" bestFit="1" customWidth="1"/>
    <col min="9989" max="9989" width="10" style="59" bestFit="1" customWidth="1"/>
    <col min="9990" max="9990" width="12.85546875" style="59" customWidth="1"/>
    <col min="9991" max="9991" width="11.140625" style="59" customWidth="1"/>
    <col min="9992" max="9992" width="10.5703125" style="59" customWidth="1"/>
    <col min="9993" max="10240" width="9.140625" style="59"/>
    <col min="10241" max="10241" width="45.85546875" style="59" bestFit="1" customWidth="1"/>
    <col min="10242" max="10242" width="9.140625" style="59"/>
    <col min="10243" max="10243" width="11.28515625" style="59" customWidth="1"/>
    <col min="10244" max="10244" width="10.42578125" style="59" bestFit="1" customWidth="1"/>
    <col min="10245" max="10245" width="10" style="59" bestFit="1" customWidth="1"/>
    <col min="10246" max="10246" width="12.85546875" style="59" customWidth="1"/>
    <col min="10247" max="10247" width="11.140625" style="59" customWidth="1"/>
    <col min="10248" max="10248" width="10.5703125" style="59" customWidth="1"/>
    <col min="10249" max="10496" width="9.140625" style="59"/>
    <col min="10497" max="10497" width="45.85546875" style="59" bestFit="1" customWidth="1"/>
    <col min="10498" max="10498" width="9.140625" style="59"/>
    <col min="10499" max="10499" width="11.28515625" style="59" customWidth="1"/>
    <col min="10500" max="10500" width="10.42578125" style="59" bestFit="1" customWidth="1"/>
    <col min="10501" max="10501" width="10" style="59" bestFit="1" customWidth="1"/>
    <col min="10502" max="10502" width="12.85546875" style="59" customWidth="1"/>
    <col min="10503" max="10503" width="11.140625" style="59" customWidth="1"/>
    <col min="10504" max="10504" width="10.5703125" style="59" customWidth="1"/>
    <col min="10505" max="10752" width="9.140625" style="59"/>
    <col min="10753" max="10753" width="45.85546875" style="59" bestFit="1" customWidth="1"/>
    <col min="10754" max="10754" width="9.140625" style="59"/>
    <col min="10755" max="10755" width="11.28515625" style="59" customWidth="1"/>
    <col min="10756" max="10756" width="10.42578125" style="59" bestFit="1" customWidth="1"/>
    <col min="10757" max="10757" width="10" style="59" bestFit="1" customWidth="1"/>
    <col min="10758" max="10758" width="12.85546875" style="59" customWidth="1"/>
    <col min="10759" max="10759" width="11.140625" style="59" customWidth="1"/>
    <col min="10760" max="10760" width="10.5703125" style="59" customWidth="1"/>
    <col min="10761" max="11008" width="9.140625" style="59"/>
    <col min="11009" max="11009" width="45.85546875" style="59" bestFit="1" customWidth="1"/>
    <col min="11010" max="11010" width="9.140625" style="59"/>
    <col min="11011" max="11011" width="11.28515625" style="59" customWidth="1"/>
    <col min="11012" max="11012" width="10.42578125" style="59" bestFit="1" customWidth="1"/>
    <col min="11013" max="11013" width="10" style="59" bestFit="1" customWidth="1"/>
    <col min="11014" max="11014" width="12.85546875" style="59" customWidth="1"/>
    <col min="11015" max="11015" width="11.140625" style="59" customWidth="1"/>
    <col min="11016" max="11016" width="10.5703125" style="59" customWidth="1"/>
    <col min="11017" max="11264" width="9.140625" style="59"/>
    <col min="11265" max="11265" width="45.85546875" style="59" bestFit="1" customWidth="1"/>
    <col min="11266" max="11266" width="9.140625" style="59"/>
    <col min="11267" max="11267" width="11.28515625" style="59" customWidth="1"/>
    <col min="11268" max="11268" width="10.42578125" style="59" bestFit="1" customWidth="1"/>
    <col min="11269" max="11269" width="10" style="59" bestFit="1" customWidth="1"/>
    <col min="11270" max="11270" width="12.85546875" style="59" customWidth="1"/>
    <col min="11271" max="11271" width="11.140625" style="59" customWidth="1"/>
    <col min="11272" max="11272" width="10.5703125" style="59" customWidth="1"/>
    <col min="11273" max="11520" width="9.140625" style="59"/>
    <col min="11521" max="11521" width="45.85546875" style="59" bestFit="1" customWidth="1"/>
    <col min="11522" max="11522" width="9.140625" style="59"/>
    <col min="11523" max="11523" width="11.28515625" style="59" customWidth="1"/>
    <col min="11524" max="11524" width="10.42578125" style="59" bestFit="1" customWidth="1"/>
    <col min="11525" max="11525" width="10" style="59" bestFit="1" customWidth="1"/>
    <col min="11526" max="11526" width="12.85546875" style="59" customWidth="1"/>
    <col min="11527" max="11527" width="11.140625" style="59" customWidth="1"/>
    <col min="11528" max="11528" width="10.5703125" style="59" customWidth="1"/>
    <col min="11529" max="11776" width="9.140625" style="59"/>
    <col min="11777" max="11777" width="45.85546875" style="59" bestFit="1" customWidth="1"/>
    <col min="11778" max="11778" width="9.140625" style="59"/>
    <col min="11779" max="11779" width="11.28515625" style="59" customWidth="1"/>
    <col min="11780" max="11780" width="10.42578125" style="59" bestFit="1" customWidth="1"/>
    <col min="11781" max="11781" width="10" style="59" bestFit="1" customWidth="1"/>
    <col min="11782" max="11782" width="12.85546875" style="59" customWidth="1"/>
    <col min="11783" max="11783" width="11.140625" style="59" customWidth="1"/>
    <col min="11784" max="11784" width="10.5703125" style="59" customWidth="1"/>
    <col min="11785" max="12032" width="9.140625" style="59"/>
    <col min="12033" max="12033" width="45.85546875" style="59" bestFit="1" customWidth="1"/>
    <col min="12034" max="12034" width="9.140625" style="59"/>
    <col min="12035" max="12035" width="11.28515625" style="59" customWidth="1"/>
    <col min="12036" max="12036" width="10.42578125" style="59" bestFit="1" customWidth="1"/>
    <col min="12037" max="12037" width="10" style="59" bestFit="1" customWidth="1"/>
    <col min="12038" max="12038" width="12.85546875" style="59" customWidth="1"/>
    <col min="12039" max="12039" width="11.140625" style="59" customWidth="1"/>
    <col min="12040" max="12040" width="10.5703125" style="59" customWidth="1"/>
    <col min="12041" max="12288" width="9.140625" style="59"/>
    <col min="12289" max="12289" width="45.85546875" style="59" bestFit="1" customWidth="1"/>
    <col min="12290" max="12290" width="9.140625" style="59"/>
    <col min="12291" max="12291" width="11.28515625" style="59" customWidth="1"/>
    <col min="12292" max="12292" width="10.42578125" style="59" bestFit="1" customWidth="1"/>
    <col min="12293" max="12293" width="10" style="59" bestFit="1" customWidth="1"/>
    <col min="12294" max="12294" width="12.85546875" style="59" customWidth="1"/>
    <col min="12295" max="12295" width="11.140625" style="59" customWidth="1"/>
    <col min="12296" max="12296" width="10.5703125" style="59" customWidth="1"/>
    <col min="12297" max="12544" width="9.140625" style="59"/>
    <col min="12545" max="12545" width="45.85546875" style="59" bestFit="1" customWidth="1"/>
    <col min="12546" max="12546" width="9.140625" style="59"/>
    <col min="12547" max="12547" width="11.28515625" style="59" customWidth="1"/>
    <col min="12548" max="12548" width="10.42578125" style="59" bestFit="1" customWidth="1"/>
    <col min="12549" max="12549" width="10" style="59" bestFit="1" customWidth="1"/>
    <col min="12550" max="12550" width="12.85546875" style="59" customWidth="1"/>
    <col min="12551" max="12551" width="11.140625" style="59" customWidth="1"/>
    <col min="12552" max="12552" width="10.5703125" style="59" customWidth="1"/>
    <col min="12553" max="12800" width="9.140625" style="59"/>
    <col min="12801" max="12801" width="45.85546875" style="59" bestFit="1" customWidth="1"/>
    <col min="12802" max="12802" width="9.140625" style="59"/>
    <col min="12803" max="12803" width="11.28515625" style="59" customWidth="1"/>
    <col min="12804" max="12804" width="10.42578125" style="59" bestFit="1" customWidth="1"/>
    <col min="12805" max="12805" width="10" style="59" bestFit="1" customWidth="1"/>
    <col min="12806" max="12806" width="12.85546875" style="59" customWidth="1"/>
    <col min="12807" max="12807" width="11.140625" style="59" customWidth="1"/>
    <col min="12808" max="12808" width="10.5703125" style="59" customWidth="1"/>
    <col min="12809" max="13056" width="9.140625" style="59"/>
    <col min="13057" max="13057" width="45.85546875" style="59" bestFit="1" customWidth="1"/>
    <col min="13058" max="13058" width="9.140625" style="59"/>
    <col min="13059" max="13059" width="11.28515625" style="59" customWidth="1"/>
    <col min="13060" max="13060" width="10.42578125" style="59" bestFit="1" customWidth="1"/>
    <col min="13061" max="13061" width="10" style="59" bestFit="1" customWidth="1"/>
    <col min="13062" max="13062" width="12.85546875" style="59" customWidth="1"/>
    <col min="13063" max="13063" width="11.140625" style="59" customWidth="1"/>
    <col min="13064" max="13064" width="10.5703125" style="59" customWidth="1"/>
    <col min="13065" max="13312" width="9.140625" style="59"/>
    <col min="13313" max="13313" width="45.85546875" style="59" bestFit="1" customWidth="1"/>
    <col min="13314" max="13314" width="9.140625" style="59"/>
    <col min="13315" max="13315" width="11.28515625" style="59" customWidth="1"/>
    <col min="13316" max="13316" width="10.42578125" style="59" bestFit="1" customWidth="1"/>
    <col min="13317" max="13317" width="10" style="59" bestFit="1" customWidth="1"/>
    <col min="13318" max="13318" width="12.85546875" style="59" customWidth="1"/>
    <col min="13319" max="13319" width="11.140625" style="59" customWidth="1"/>
    <col min="13320" max="13320" width="10.5703125" style="59" customWidth="1"/>
    <col min="13321" max="13568" width="9.140625" style="59"/>
    <col min="13569" max="13569" width="45.85546875" style="59" bestFit="1" customWidth="1"/>
    <col min="13570" max="13570" width="9.140625" style="59"/>
    <col min="13571" max="13571" width="11.28515625" style="59" customWidth="1"/>
    <col min="13572" max="13572" width="10.42578125" style="59" bestFit="1" customWidth="1"/>
    <col min="13573" max="13573" width="10" style="59" bestFit="1" customWidth="1"/>
    <col min="13574" max="13574" width="12.85546875" style="59" customWidth="1"/>
    <col min="13575" max="13575" width="11.140625" style="59" customWidth="1"/>
    <col min="13576" max="13576" width="10.5703125" style="59" customWidth="1"/>
    <col min="13577" max="13824" width="9.140625" style="59"/>
    <col min="13825" max="13825" width="45.85546875" style="59" bestFit="1" customWidth="1"/>
    <col min="13826" max="13826" width="9.140625" style="59"/>
    <col min="13827" max="13827" width="11.28515625" style="59" customWidth="1"/>
    <col min="13828" max="13828" width="10.42578125" style="59" bestFit="1" customWidth="1"/>
    <col min="13829" max="13829" width="10" style="59" bestFit="1" customWidth="1"/>
    <col min="13830" max="13830" width="12.85546875" style="59" customWidth="1"/>
    <col min="13831" max="13831" width="11.140625" style="59" customWidth="1"/>
    <col min="13832" max="13832" width="10.5703125" style="59" customWidth="1"/>
    <col min="13833" max="14080" width="9.140625" style="59"/>
    <col min="14081" max="14081" width="45.85546875" style="59" bestFit="1" customWidth="1"/>
    <col min="14082" max="14082" width="9.140625" style="59"/>
    <col min="14083" max="14083" width="11.28515625" style="59" customWidth="1"/>
    <col min="14084" max="14084" width="10.42578125" style="59" bestFit="1" customWidth="1"/>
    <col min="14085" max="14085" width="10" style="59" bestFit="1" customWidth="1"/>
    <col min="14086" max="14086" width="12.85546875" style="59" customWidth="1"/>
    <col min="14087" max="14087" width="11.140625" style="59" customWidth="1"/>
    <col min="14088" max="14088" width="10.5703125" style="59" customWidth="1"/>
    <col min="14089" max="14336" width="9.140625" style="59"/>
    <col min="14337" max="14337" width="45.85546875" style="59" bestFit="1" customWidth="1"/>
    <col min="14338" max="14338" width="9.140625" style="59"/>
    <col min="14339" max="14339" width="11.28515625" style="59" customWidth="1"/>
    <col min="14340" max="14340" width="10.42578125" style="59" bestFit="1" customWidth="1"/>
    <col min="14341" max="14341" width="10" style="59" bestFit="1" customWidth="1"/>
    <col min="14342" max="14342" width="12.85546875" style="59" customWidth="1"/>
    <col min="14343" max="14343" width="11.140625" style="59" customWidth="1"/>
    <col min="14344" max="14344" width="10.5703125" style="59" customWidth="1"/>
    <col min="14345" max="14592" width="9.140625" style="59"/>
    <col min="14593" max="14593" width="45.85546875" style="59" bestFit="1" customWidth="1"/>
    <col min="14594" max="14594" width="9.140625" style="59"/>
    <col min="14595" max="14595" width="11.28515625" style="59" customWidth="1"/>
    <col min="14596" max="14596" width="10.42578125" style="59" bestFit="1" customWidth="1"/>
    <col min="14597" max="14597" width="10" style="59" bestFit="1" customWidth="1"/>
    <col min="14598" max="14598" width="12.85546875" style="59" customWidth="1"/>
    <col min="14599" max="14599" width="11.140625" style="59" customWidth="1"/>
    <col min="14600" max="14600" width="10.5703125" style="59" customWidth="1"/>
    <col min="14601" max="14848" width="9.140625" style="59"/>
    <col min="14849" max="14849" width="45.85546875" style="59" bestFit="1" customWidth="1"/>
    <col min="14850" max="14850" width="9.140625" style="59"/>
    <col min="14851" max="14851" width="11.28515625" style="59" customWidth="1"/>
    <col min="14852" max="14852" width="10.42578125" style="59" bestFit="1" customWidth="1"/>
    <col min="14853" max="14853" width="10" style="59" bestFit="1" customWidth="1"/>
    <col min="14854" max="14854" width="12.85546875" style="59" customWidth="1"/>
    <col min="14855" max="14855" width="11.140625" style="59" customWidth="1"/>
    <col min="14856" max="14856" width="10.5703125" style="59" customWidth="1"/>
    <col min="14857" max="15104" width="9.140625" style="59"/>
    <col min="15105" max="15105" width="45.85546875" style="59" bestFit="1" customWidth="1"/>
    <col min="15106" max="15106" width="9.140625" style="59"/>
    <col min="15107" max="15107" width="11.28515625" style="59" customWidth="1"/>
    <col min="15108" max="15108" width="10.42578125" style="59" bestFit="1" customWidth="1"/>
    <col min="15109" max="15109" width="10" style="59" bestFit="1" customWidth="1"/>
    <col min="15110" max="15110" width="12.85546875" style="59" customWidth="1"/>
    <col min="15111" max="15111" width="11.140625" style="59" customWidth="1"/>
    <col min="15112" max="15112" width="10.5703125" style="59" customWidth="1"/>
    <col min="15113" max="15360" width="9.140625" style="59"/>
    <col min="15361" max="15361" width="45.85546875" style="59" bestFit="1" customWidth="1"/>
    <col min="15362" max="15362" width="9.140625" style="59"/>
    <col min="15363" max="15363" width="11.28515625" style="59" customWidth="1"/>
    <col min="15364" max="15364" width="10.42578125" style="59" bestFit="1" customWidth="1"/>
    <col min="15365" max="15365" width="10" style="59" bestFit="1" customWidth="1"/>
    <col min="15366" max="15366" width="12.85546875" style="59" customWidth="1"/>
    <col min="15367" max="15367" width="11.140625" style="59" customWidth="1"/>
    <col min="15368" max="15368" width="10.5703125" style="59" customWidth="1"/>
    <col min="15369" max="15616" width="9.140625" style="59"/>
    <col min="15617" max="15617" width="45.85546875" style="59" bestFit="1" customWidth="1"/>
    <col min="15618" max="15618" width="9.140625" style="59"/>
    <col min="15619" max="15619" width="11.28515625" style="59" customWidth="1"/>
    <col min="15620" max="15620" width="10.42578125" style="59" bestFit="1" customWidth="1"/>
    <col min="15621" max="15621" width="10" style="59" bestFit="1" customWidth="1"/>
    <col min="15622" max="15622" width="12.85546875" style="59" customWidth="1"/>
    <col min="15623" max="15623" width="11.140625" style="59" customWidth="1"/>
    <col min="15624" max="15624" width="10.5703125" style="59" customWidth="1"/>
    <col min="15625" max="15872" width="9.140625" style="59"/>
    <col min="15873" max="15873" width="45.85546875" style="59" bestFit="1" customWidth="1"/>
    <col min="15874" max="15874" width="9.140625" style="59"/>
    <col min="15875" max="15875" width="11.28515625" style="59" customWidth="1"/>
    <col min="15876" max="15876" width="10.42578125" style="59" bestFit="1" customWidth="1"/>
    <col min="15877" max="15877" width="10" style="59" bestFit="1" customWidth="1"/>
    <col min="15878" max="15878" width="12.85546875" style="59" customWidth="1"/>
    <col min="15879" max="15879" width="11.140625" style="59" customWidth="1"/>
    <col min="15880" max="15880" width="10.5703125" style="59" customWidth="1"/>
    <col min="15881" max="16128" width="9.140625" style="59"/>
    <col min="16129" max="16129" width="45.85546875" style="59" bestFit="1" customWidth="1"/>
    <col min="16130" max="16130" width="9.140625" style="59"/>
    <col min="16131" max="16131" width="11.28515625" style="59" customWidth="1"/>
    <col min="16132" max="16132" width="10.42578125" style="59" bestFit="1" customWidth="1"/>
    <col min="16133" max="16133" width="10" style="59" bestFit="1" customWidth="1"/>
    <col min="16134" max="16134" width="12.85546875" style="59" customWidth="1"/>
    <col min="16135" max="16135" width="11.140625" style="59" customWidth="1"/>
    <col min="16136" max="16136" width="10.5703125" style="59" customWidth="1"/>
    <col min="16137" max="16384" width="9.140625" style="59"/>
  </cols>
  <sheetData>
    <row r="1" spans="1:8" s="4" customFormat="1" ht="20.25" x14ac:dyDescent="0.25">
      <c r="A1" s="650" t="s">
        <v>674</v>
      </c>
      <c r="B1" s="651"/>
      <c r="C1" s="651"/>
      <c r="D1" s="651"/>
      <c r="E1" s="651"/>
      <c r="F1" s="651"/>
      <c r="G1" s="651"/>
      <c r="H1" s="652"/>
    </row>
    <row r="2" spans="1:8" s="4" customFormat="1" ht="15.75" thickBot="1" x14ac:dyDescent="0.3">
      <c r="A2" s="653" t="s">
        <v>194</v>
      </c>
      <c r="B2" s="654"/>
      <c r="C2" s="654"/>
      <c r="D2" s="654"/>
      <c r="E2" s="654"/>
      <c r="F2" s="654"/>
      <c r="G2" s="654"/>
      <c r="H2" s="655"/>
    </row>
    <row r="3" spans="1:8" s="4" customFormat="1" ht="15" x14ac:dyDescent="0.25">
      <c r="A3" s="5" t="s">
        <v>434</v>
      </c>
      <c r="B3" s="5"/>
      <c r="C3" s="5" t="s">
        <v>174</v>
      </c>
      <c r="D3" s="5" t="s">
        <v>175</v>
      </c>
      <c r="E3" s="5"/>
      <c r="F3" s="5"/>
      <c r="G3" s="8"/>
      <c r="H3" s="8"/>
    </row>
    <row r="4" spans="1:8" s="4" customFormat="1" ht="15" x14ac:dyDescent="0.25">
      <c r="A4" s="46" t="s">
        <v>720</v>
      </c>
      <c r="B4" s="5"/>
      <c r="C4" s="9" t="s">
        <v>426</v>
      </c>
      <c r="D4" s="10">
        <v>44981</v>
      </c>
      <c r="E4" s="5"/>
      <c r="F4" s="5"/>
      <c r="G4" s="8"/>
      <c r="H4" s="8"/>
    </row>
    <row r="5" spans="1:8" s="4" customFormat="1" ht="15" x14ac:dyDescent="0.25">
      <c r="A5" s="6" t="s">
        <v>436</v>
      </c>
      <c r="B5" s="8"/>
      <c r="C5" s="6"/>
      <c r="D5" s="11"/>
      <c r="E5" s="5"/>
      <c r="F5" s="5"/>
      <c r="G5" s="8"/>
      <c r="H5" s="8"/>
    </row>
    <row r="6" spans="1:8" ht="25.5" x14ac:dyDescent="0.2">
      <c r="A6" s="57" t="s">
        <v>176</v>
      </c>
      <c r="B6" s="57" t="s">
        <v>177</v>
      </c>
      <c r="C6" s="57" t="s">
        <v>70</v>
      </c>
      <c r="D6" s="57" t="s">
        <v>178</v>
      </c>
      <c r="E6" s="57" t="s">
        <v>179</v>
      </c>
      <c r="F6" s="57" t="s">
        <v>180</v>
      </c>
      <c r="G6" s="58" t="s">
        <v>181</v>
      </c>
      <c r="H6" s="58" t="s">
        <v>182</v>
      </c>
    </row>
    <row r="7" spans="1:8" x14ac:dyDescent="0.2">
      <c r="A7" s="60" t="s">
        <v>183</v>
      </c>
      <c r="B7" s="57"/>
      <c r="C7" s="57"/>
      <c r="D7" s="57"/>
      <c r="E7" s="57"/>
      <c r="F7" s="57"/>
      <c r="G7" s="58"/>
      <c r="H7" s="58"/>
    </row>
    <row r="8" spans="1:8" s="127" customFormat="1" x14ac:dyDescent="0.25">
      <c r="A8" s="126" t="s">
        <v>617</v>
      </c>
      <c r="B8" s="61" t="s">
        <v>426</v>
      </c>
      <c r="C8" s="130">
        <v>1</v>
      </c>
      <c r="D8" s="129">
        <f>'Resumo de Cotações'!L8</f>
        <v>761</v>
      </c>
      <c r="E8" s="61"/>
      <c r="F8" s="62">
        <f>D8*C8</f>
        <v>761</v>
      </c>
      <c r="G8" s="135" t="s">
        <v>653</v>
      </c>
      <c r="H8" s="63" t="s">
        <v>692</v>
      </c>
    </row>
    <row r="9" spans="1:8" x14ac:dyDescent="0.2">
      <c r="A9" s="64"/>
      <c r="B9" s="61"/>
      <c r="C9" s="65"/>
      <c r="D9" s="66"/>
      <c r="E9" s="57"/>
      <c r="F9" s="62"/>
      <c r="G9" s="63"/>
      <c r="H9" s="58"/>
    </row>
    <row r="10" spans="1:8" x14ac:dyDescent="0.2">
      <c r="A10" s="67" t="s">
        <v>455</v>
      </c>
      <c r="B10" s="68"/>
      <c r="C10" s="125"/>
      <c r="D10" s="69"/>
      <c r="E10" s="70"/>
      <c r="F10" s="71"/>
      <c r="G10" s="124"/>
      <c r="H10" s="72"/>
    </row>
    <row r="11" spans="1:8" s="14" customFormat="1" x14ac:dyDescent="0.2">
      <c r="A11" s="68" t="s">
        <v>461</v>
      </c>
      <c r="B11" s="125" t="s">
        <v>457</v>
      </c>
      <c r="C11" s="73">
        <v>0.5</v>
      </c>
      <c r="D11" s="69">
        <v>18.010000000000002</v>
      </c>
      <c r="E11" s="70"/>
      <c r="F11" s="62">
        <f>D11*C11</f>
        <v>9.0050000000000008</v>
      </c>
      <c r="G11" s="124" t="s">
        <v>462</v>
      </c>
      <c r="H11" s="131" t="s">
        <v>637</v>
      </c>
    </row>
    <row r="12" spans="1:8" x14ac:dyDescent="0.2">
      <c r="A12" s="68" t="s">
        <v>659</v>
      </c>
      <c r="B12" s="125" t="s">
        <v>457</v>
      </c>
      <c r="C12" s="73">
        <v>0.5</v>
      </c>
      <c r="D12" s="69">
        <v>21.35</v>
      </c>
      <c r="E12" s="70"/>
      <c r="F12" s="62">
        <f>D12*C12</f>
        <v>10.675000000000001</v>
      </c>
      <c r="G12" s="124" t="s">
        <v>462</v>
      </c>
      <c r="H12" s="131" t="s">
        <v>660</v>
      </c>
    </row>
    <row r="13" spans="1:8" x14ac:dyDescent="0.2">
      <c r="A13" s="68"/>
      <c r="B13" s="125"/>
      <c r="C13" s="73"/>
      <c r="D13" s="69"/>
      <c r="E13" s="70"/>
      <c r="F13" s="62"/>
      <c r="G13" s="124"/>
      <c r="H13" s="131"/>
    </row>
    <row r="14" spans="1:8" x14ac:dyDescent="0.2">
      <c r="A14" s="67" t="s">
        <v>184</v>
      </c>
      <c r="B14" s="68"/>
      <c r="C14" s="68"/>
      <c r="D14" s="68"/>
      <c r="E14" s="68"/>
      <c r="F14" s="76">
        <f>SUM(F8:F13)</f>
        <v>780.68</v>
      </c>
      <c r="G14" s="124"/>
      <c r="H14" s="72"/>
    </row>
    <row r="15" spans="1:8" x14ac:dyDescent="0.2">
      <c r="A15" s="68" t="s">
        <v>185</v>
      </c>
      <c r="B15" s="68"/>
      <c r="C15" s="68"/>
      <c r="D15" s="77">
        <v>0.90920000000000001</v>
      </c>
      <c r="E15" s="68"/>
      <c r="F15" s="78"/>
      <c r="G15" s="124"/>
      <c r="H15" s="72"/>
    </row>
    <row r="16" spans="1:8" x14ac:dyDescent="0.2">
      <c r="A16" s="68"/>
      <c r="B16" s="68"/>
      <c r="C16" s="68"/>
      <c r="D16" s="68"/>
      <c r="E16" s="68"/>
      <c r="F16" s="71"/>
      <c r="G16" s="124"/>
      <c r="H16" s="72"/>
    </row>
    <row r="17" spans="1:8" x14ac:dyDescent="0.2">
      <c r="A17" s="72" t="s">
        <v>186</v>
      </c>
      <c r="B17" s="68"/>
      <c r="C17" s="68"/>
      <c r="D17" s="68"/>
      <c r="E17" s="68"/>
      <c r="F17" s="71"/>
      <c r="G17" s="72"/>
      <c r="H17" s="72"/>
    </row>
    <row r="18" spans="1:8" ht="25.5" x14ac:dyDescent="0.2">
      <c r="A18" s="72" t="s">
        <v>187</v>
      </c>
      <c r="B18" s="68"/>
      <c r="C18" s="68"/>
      <c r="D18" s="77">
        <v>0</v>
      </c>
      <c r="E18" s="68"/>
      <c r="F18" s="78">
        <f>F14*D18</f>
        <v>0</v>
      </c>
      <c r="G18" s="72"/>
      <c r="H18" s="72"/>
    </row>
    <row r="19" spans="1:8" x14ac:dyDescent="0.2">
      <c r="A19" s="72"/>
      <c r="B19" s="68"/>
      <c r="C19" s="68"/>
      <c r="D19" s="77"/>
      <c r="E19" s="68"/>
      <c r="F19" s="78"/>
      <c r="G19" s="72"/>
      <c r="H19" s="72"/>
    </row>
    <row r="20" spans="1:8" x14ac:dyDescent="0.2">
      <c r="A20" s="79" t="s">
        <v>188</v>
      </c>
      <c r="B20" s="68"/>
      <c r="C20" s="68"/>
      <c r="D20" s="68"/>
      <c r="E20" s="68"/>
      <c r="F20" s="76">
        <f>F18+F14</f>
        <v>780.68</v>
      </c>
      <c r="G20" s="72"/>
      <c r="H20" s="72"/>
    </row>
    <row r="22" spans="1:8" s="119" customFormat="1" ht="12.75" customHeight="1" x14ac:dyDescent="0.2"/>
    <row r="23" spans="1:8" s="119" customFormat="1" ht="12.75" customHeight="1" x14ac:dyDescent="0.2"/>
    <row r="24" spans="1:8" s="119" customFormat="1" x14ac:dyDescent="0.2"/>
    <row r="25" spans="1:8" s="119" customFormat="1" ht="12.75" customHeight="1" x14ac:dyDescent="0.2"/>
    <row r="26" spans="1:8" s="119" customFormat="1" ht="12.75" customHeight="1" x14ac:dyDescent="0.2"/>
    <row r="27" spans="1:8" s="119" customFormat="1" ht="12.75" customHeight="1" x14ac:dyDescent="0.2"/>
    <row r="30" spans="1:8" ht="13.5" thickBot="1" x14ac:dyDescent="0.25">
      <c r="C30" s="81"/>
      <c r="D30" s="82"/>
      <c r="E30" s="81"/>
      <c r="F30" s="393"/>
    </row>
    <row r="31" spans="1:8" x14ac:dyDescent="0.2">
      <c r="C31" s="474" t="s">
        <v>1270</v>
      </c>
      <c r="D31" s="474"/>
      <c r="E31" s="474"/>
      <c r="F31" s="474"/>
    </row>
    <row r="32" spans="1:8" x14ac:dyDescent="0.2">
      <c r="C32" s="465" t="s">
        <v>1271</v>
      </c>
      <c r="D32" s="465"/>
      <c r="E32" s="465"/>
      <c r="F32" s="465"/>
    </row>
  </sheetData>
  <mergeCells count="4">
    <mergeCell ref="A1:H1"/>
    <mergeCell ref="A2:H2"/>
    <mergeCell ref="C31:F31"/>
    <mergeCell ref="C32:F32"/>
  </mergeCells>
  <pageMargins left="0.511811024" right="0.511811024" top="0.78740157499999996" bottom="0.78740157499999996" header="0.31496062000000002" footer="0.31496062000000002"/>
  <pageSetup paperSize="9" scale="75"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H32"/>
  <sheetViews>
    <sheetView view="pageBreakPreview" zoomScale="60" zoomScaleNormal="100" workbookViewId="0">
      <selection activeCell="D16" sqref="D16"/>
    </sheetView>
  </sheetViews>
  <sheetFormatPr defaultRowHeight="12.75" x14ac:dyDescent="0.2"/>
  <cols>
    <col min="1" max="1" width="45.85546875" style="59" bestFit="1" customWidth="1"/>
    <col min="2" max="2" width="9.140625" style="59"/>
    <col min="3" max="3" width="11.28515625" style="59" customWidth="1"/>
    <col min="4" max="4" width="11" style="59" bestFit="1" customWidth="1"/>
    <col min="5" max="5" width="10" style="59" bestFit="1" customWidth="1"/>
    <col min="6" max="6" width="12.85546875" style="80" customWidth="1"/>
    <col min="7" max="7" width="11.140625" style="59" customWidth="1"/>
    <col min="8" max="8" width="10.5703125" style="59" customWidth="1"/>
    <col min="9" max="256" width="9.140625" style="59"/>
    <col min="257" max="257" width="45.85546875" style="59" bestFit="1" customWidth="1"/>
    <col min="258" max="258" width="9.140625" style="59"/>
    <col min="259" max="259" width="11.28515625" style="59" customWidth="1"/>
    <col min="260" max="260" width="10.42578125" style="59" bestFit="1" customWidth="1"/>
    <col min="261" max="261" width="10" style="59" bestFit="1" customWidth="1"/>
    <col min="262" max="262" width="12.85546875" style="59" customWidth="1"/>
    <col min="263" max="263" width="11.140625" style="59" customWidth="1"/>
    <col min="264" max="264" width="10.5703125" style="59" customWidth="1"/>
    <col min="265" max="512" width="9.140625" style="59"/>
    <col min="513" max="513" width="45.85546875" style="59" bestFit="1" customWidth="1"/>
    <col min="514" max="514" width="9.140625" style="59"/>
    <col min="515" max="515" width="11.28515625" style="59" customWidth="1"/>
    <col min="516" max="516" width="10.42578125" style="59" bestFit="1" customWidth="1"/>
    <col min="517" max="517" width="10" style="59" bestFit="1" customWidth="1"/>
    <col min="518" max="518" width="12.85546875" style="59" customWidth="1"/>
    <col min="519" max="519" width="11.140625" style="59" customWidth="1"/>
    <col min="520" max="520" width="10.5703125" style="59" customWidth="1"/>
    <col min="521" max="768" width="9.140625" style="59"/>
    <col min="769" max="769" width="45.85546875" style="59" bestFit="1" customWidth="1"/>
    <col min="770" max="770" width="9.140625" style="59"/>
    <col min="771" max="771" width="11.28515625" style="59" customWidth="1"/>
    <col min="772" max="772" width="10.42578125" style="59" bestFit="1" customWidth="1"/>
    <col min="773" max="773" width="10" style="59" bestFit="1" customWidth="1"/>
    <col min="774" max="774" width="12.85546875" style="59" customWidth="1"/>
    <col min="775" max="775" width="11.140625" style="59" customWidth="1"/>
    <col min="776" max="776" width="10.5703125" style="59" customWidth="1"/>
    <col min="777" max="1024" width="9.140625" style="59"/>
    <col min="1025" max="1025" width="45.85546875" style="59" bestFit="1" customWidth="1"/>
    <col min="1026" max="1026" width="9.140625" style="59"/>
    <col min="1027" max="1027" width="11.28515625" style="59" customWidth="1"/>
    <col min="1028" max="1028" width="10.42578125" style="59" bestFit="1" customWidth="1"/>
    <col min="1029" max="1029" width="10" style="59" bestFit="1" customWidth="1"/>
    <col min="1030" max="1030" width="12.85546875" style="59" customWidth="1"/>
    <col min="1031" max="1031" width="11.140625" style="59" customWidth="1"/>
    <col min="1032" max="1032" width="10.5703125" style="59" customWidth="1"/>
    <col min="1033" max="1280" width="9.140625" style="59"/>
    <col min="1281" max="1281" width="45.85546875" style="59" bestFit="1" customWidth="1"/>
    <col min="1282" max="1282" width="9.140625" style="59"/>
    <col min="1283" max="1283" width="11.28515625" style="59" customWidth="1"/>
    <col min="1284" max="1284" width="10.42578125" style="59" bestFit="1" customWidth="1"/>
    <col min="1285" max="1285" width="10" style="59" bestFit="1" customWidth="1"/>
    <col min="1286" max="1286" width="12.85546875" style="59" customWidth="1"/>
    <col min="1287" max="1287" width="11.140625" style="59" customWidth="1"/>
    <col min="1288" max="1288" width="10.5703125" style="59" customWidth="1"/>
    <col min="1289" max="1536" width="9.140625" style="59"/>
    <col min="1537" max="1537" width="45.85546875" style="59" bestFit="1" customWidth="1"/>
    <col min="1538" max="1538" width="9.140625" style="59"/>
    <col min="1539" max="1539" width="11.28515625" style="59" customWidth="1"/>
    <col min="1540" max="1540" width="10.42578125" style="59" bestFit="1" customWidth="1"/>
    <col min="1541" max="1541" width="10" style="59" bestFit="1" customWidth="1"/>
    <col min="1542" max="1542" width="12.85546875" style="59" customWidth="1"/>
    <col min="1543" max="1543" width="11.140625" style="59" customWidth="1"/>
    <col min="1544" max="1544" width="10.5703125" style="59" customWidth="1"/>
    <col min="1545" max="1792" width="9.140625" style="59"/>
    <col min="1793" max="1793" width="45.85546875" style="59" bestFit="1" customWidth="1"/>
    <col min="1794" max="1794" width="9.140625" style="59"/>
    <col min="1795" max="1795" width="11.28515625" style="59" customWidth="1"/>
    <col min="1796" max="1796" width="10.42578125" style="59" bestFit="1" customWidth="1"/>
    <col min="1797" max="1797" width="10" style="59" bestFit="1" customWidth="1"/>
    <col min="1798" max="1798" width="12.85546875" style="59" customWidth="1"/>
    <col min="1799" max="1799" width="11.140625" style="59" customWidth="1"/>
    <col min="1800" max="1800" width="10.5703125" style="59" customWidth="1"/>
    <col min="1801" max="2048" width="9.140625" style="59"/>
    <col min="2049" max="2049" width="45.85546875" style="59" bestFit="1" customWidth="1"/>
    <col min="2050" max="2050" width="9.140625" style="59"/>
    <col min="2051" max="2051" width="11.28515625" style="59" customWidth="1"/>
    <col min="2052" max="2052" width="10.42578125" style="59" bestFit="1" customWidth="1"/>
    <col min="2053" max="2053" width="10" style="59" bestFit="1" customWidth="1"/>
    <col min="2054" max="2054" width="12.85546875" style="59" customWidth="1"/>
    <col min="2055" max="2055" width="11.140625" style="59" customWidth="1"/>
    <col min="2056" max="2056" width="10.5703125" style="59" customWidth="1"/>
    <col min="2057" max="2304" width="9.140625" style="59"/>
    <col min="2305" max="2305" width="45.85546875" style="59" bestFit="1" customWidth="1"/>
    <col min="2306" max="2306" width="9.140625" style="59"/>
    <col min="2307" max="2307" width="11.28515625" style="59" customWidth="1"/>
    <col min="2308" max="2308" width="10.42578125" style="59" bestFit="1" customWidth="1"/>
    <col min="2309" max="2309" width="10" style="59" bestFit="1" customWidth="1"/>
    <col min="2310" max="2310" width="12.85546875" style="59" customWidth="1"/>
    <col min="2311" max="2311" width="11.140625" style="59" customWidth="1"/>
    <col min="2312" max="2312" width="10.5703125" style="59" customWidth="1"/>
    <col min="2313" max="2560" width="9.140625" style="59"/>
    <col min="2561" max="2561" width="45.85546875" style="59" bestFit="1" customWidth="1"/>
    <col min="2562" max="2562" width="9.140625" style="59"/>
    <col min="2563" max="2563" width="11.28515625" style="59" customWidth="1"/>
    <col min="2564" max="2564" width="10.42578125" style="59" bestFit="1" customWidth="1"/>
    <col min="2565" max="2565" width="10" style="59" bestFit="1" customWidth="1"/>
    <col min="2566" max="2566" width="12.85546875" style="59" customWidth="1"/>
    <col min="2567" max="2567" width="11.140625" style="59" customWidth="1"/>
    <col min="2568" max="2568" width="10.5703125" style="59" customWidth="1"/>
    <col min="2569" max="2816" width="9.140625" style="59"/>
    <col min="2817" max="2817" width="45.85546875" style="59" bestFit="1" customWidth="1"/>
    <col min="2818" max="2818" width="9.140625" style="59"/>
    <col min="2819" max="2819" width="11.28515625" style="59" customWidth="1"/>
    <col min="2820" max="2820" width="10.42578125" style="59" bestFit="1" customWidth="1"/>
    <col min="2821" max="2821" width="10" style="59" bestFit="1" customWidth="1"/>
    <col min="2822" max="2822" width="12.85546875" style="59" customWidth="1"/>
    <col min="2823" max="2823" width="11.140625" style="59" customWidth="1"/>
    <col min="2824" max="2824" width="10.5703125" style="59" customWidth="1"/>
    <col min="2825" max="3072" width="9.140625" style="59"/>
    <col min="3073" max="3073" width="45.85546875" style="59" bestFit="1" customWidth="1"/>
    <col min="3074" max="3074" width="9.140625" style="59"/>
    <col min="3075" max="3075" width="11.28515625" style="59" customWidth="1"/>
    <col min="3076" max="3076" width="10.42578125" style="59" bestFit="1" customWidth="1"/>
    <col min="3077" max="3077" width="10" style="59" bestFit="1" customWidth="1"/>
    <col min="3078" max="3078" width="12.85546875" style="59" customWidth="1"/>
    <col min="3079" max="3079" width="11.140625" style="59" customWidth="1"/>
    <col min="3080" max="3080" width="10.5703125" style="59" customWidth="1"/>
    <col min="3081" max="3328" width="9.140625" style="59"/>
    <col min="3329" max="3329" width="45.85546875" style="59" bestFit="1" customWidth="1"/>
    <col min="3330" max="3330" width="9.140625" style="59"/>
    <col min="3331" max="3331" width="11.28515625" style="59" customWidth="1"/>
    <col min="3332" max="3332" width="10.42578125" style="59" bestFit="1" customWidth="1"/>
    <col min="3333" max="3333" width="10" style="59" bestFit="1" customWidth="1"/>
    <col min="3334" max="3334" width="12.85546875" style="59" customWidth="1"/>
    <col min="3335" max="3335" width="11.140625" style="59" customWidth="1"/>
    <col min="3336" max="3336" width="10.5703125" style="59" customWidth="1"/>
    <col min="3337" max="3584" width="9.140625" style="59"/>
    <col min="3585" max="3585" width="45.85546875" style="59" bestFit="1" customWidth="1"/>
    <col min="3586" max="3586" width="9.140625" style="59"/>
    <col min="3587" max="3587" width="11.28515625" style="59" customWidth="1"/>
    <col min="3588" max="3588" width="10.42578125" style="59" bestFit="1" customWidth="1"/>
    <col min="3589" max="3589" width="10" style="59" bestFit="1" customWidth="1"/>
    <col min="3590" max="3590" width="12.85546875" style="59" customWidth="1"/>
    <col min="3591" max="3591" width="11.140625" style="59" customWidth="1"/>
    <col min="3592" max="3592" width="10.5703125" style="59" customWidth="1"/>
    <col min="3593" max="3840" width="9.140625" style="59"/>
    <col min="3841" max="3841" width="45.85546875" style="59" bestFit="1" customWidth="1"/>
    <col min="3842" max="3842" width="9.140625" style="59"/>
    <col min="3843" max="3843" width="11.28515625" style="59" customWidth="1"/>
    <col min="3844" max="3844" width="10.42578125" style="59" bestFit="1" customWidth="1"/>
    <col min="3845" max="3845" width="10" style="59" bestFit="1" customWidth="1"/>
    <col min="3846" max="3846" width="12.85546875" style="59" customWidth="1"/>
    <col min="3847" max="3847" width="11.140625" style="59" customWidth="1"/>
    <col min="3848" max="3848" width="10.5703125" style="59" customWidth="1"/>
    <col min="3849" max="4096" width="9.140625" style="59"/>
    <col min="4097" max="4097" width="45.85546875" style="59" bestFit="1" customWidth="1"/>
    <col min="4098" max="4098" width="9.140625" style="59"/>
    <col min="4099" max="4099" width="11.28515625" style="59" customWidth="1"/>
    <col min="4100" max="4100" width="10.42578125" style="59" bestFit="1" customWidth="1"/>
    <col min="4101" max="4101" width="10" style="59" bestFit="1" customWidth="1"/>
    <col min="4102" max="4102" width="12.85546875" style="59" customWidth="1"/>
    <col min="4103" max="4103" width="11.140625" style="59" customWidth="1"/>
    <col min="4104" max="4104" width="10.5703125" style="59" customWidth="1"/>
    <col min="4105" max="4352" width="9.140625" style="59"/>
    <col min="4353" max="4353" width="45.85546875" style="59" bestFit="1" customWidth="1"/>
    <col min="4354" max="4354" width="9.140625" style="59"/>
    <col min="4355" max="4355" width="11.28515625" style="59" customWidth="1"/>
    <col min="4356" max="4356" width="10.42578125" style="59" bestFit="1" customWidth="1"/>
    <col min="4357" max="4357" width="10" style="59" bestFit="1" customWidth="1"/>
    <col min="4358" max="4358" width="12.85546875" style="59" customWidth="1"/>
    <col min="4359" max="4359" width="11.140625" style="59" customWidth="1"/>
    <col min="4360" max="4360" width="10.5703125" style="59" customWidth="1"/>
    <col min="4361" max="4608" width="9.140625" style="59"/>
    <col min="4609" max="4609" width="45.85546875" style="59" bestFit="1" customWidth="1"/>
    <col min="4610" max="4610" width="9.140625" style="59"/>
    <col min="4611" max="4611" width="11.28515625" style="59" customWidth="1"/>
    <col min="4612" max="4612" width="10.42578125" style="59" bestFit="1" customWidth="1"/>
    <col min="4613" max="4613" width="10" style="59" bestFit="1" customWidth="1"/>
    <col min="4614" max="4614" width="12.85546875" style="59" customWidth="1"/>
    <col min="4615" max="4615" width="11.140625" style="59" customWidth="1"/>
    <col min="4616" max="4616" width="10.5703125" style="59" customWidth="1"/>
    <col min="4617" max="4864" width="9.140625" style="59"/>
    <col min="4865" max="4865" width="45.85546875" style="59" bestFit="1" customWidth="1"/>
    <col min="4866" max="4866" width="9.140625" style="59"/>
    <col min="4867" max="4867" width="11.28515625" style="59" customWidth="1"/>
    <col min="4868" max="4868" width="10.42578125" style="59" bestFit="1" customWidth="1"/>
    <col min="4869" max="4869" width="10" style="59" bestFit="1" customWidth="1"/>
    <col min="4870" max="4870" width="12.85546875" style="59" customWidth="1"/>
    <col min="4871" max="4871" width="11.140625" style="59" customWidth="1"/>
    <col min="4872" max="4872" width="10.5703125" style="59" customWidth="1"/>
    <col min="4873" max="5120" width="9.140625" style="59"/>
    <col min="5121" max="5121" width="45.85546875" style="59" bestFit="1" customWidth="1"/>
    <col min="5122" max="5122" width="9.140625" style="59"/>
    <col min="5123" max="5123" width="11.28515625" style="59" customWidth="1"/>
    <col min="5124" max="5124" width="10.42578125" style="59" bestFit="1" customWidth="1"/>
    <col min="5125" max="5125" width="10" style="59" bestFit="1" customWidth="1"/>
    <col min="5126" max="5126" width="12.85546875" style="59" customWidth="1"/>
    <col min="5127" max="5127" width="11.140625" style="59" customWidth="1"/>
    <col min="5128" max="5128" width="10.5703125" style="59" customWidth="1"/>
    <col min="5129" max="5376" width="9.140625" style="59"/>
    <col min="5377" max="5377" width="45.85546875" style="59" bestFit="1" customWidth="1"/>
    <col min="5378" max="5378" width="9.140625" style="59"/>
    <col min="5379" max="5379" width="11.28515625" style="59" customWidth="1"/>
    <col min="5380" max="5380" width="10.42578125" style="59" bestFit="1" customWidth="1"/>
    <col min="5381" max="5381" width="10" style="59" bestFit="1" customWidth="1"/>
    <col min="5382" max="5382" width="12.85546875" style="59" customWidth="1"/>
    <col min="5383" max="5383" width="11.140625" style="59" customWidth="1"/>
    <col min="5384" max="5384" width="10.5703125" style="59" customWidth="1"/>
    <col min="5385" max="5632" width="9.140625" style="59"/>
    <col min="5633" max="5633" width="45.85546875" style="59" bestFit="1" customWidth="1"/>
    <col min="5634" max="5634" width="9.140625" style="59"/>
    <col min="5635" max="5635" width="11.28515625" style="59" customWidth="1"/>
    <col min="5636" max="5636" width="10.42578125" style="59" bestFit="1" customWidth="1"/>
    <col min="5637" max="5637" width="10" style="59" bestFit="1" customWidth="1"/>
    <col min="5638" max="5638" width="12.85546875" style="59" customWidth="1"/>
    <col min="5639" max="5639" width="11.140625" style="59" customWidth="1"/>
    <col min="5640" max="5640" width="10.5703125" style="59" customWidth="1"/>
    <col min="5641" max="5888" width="9.140625" style="59"/>
    <col min="5889" max="5889" width="45.85546875" style="59" bestFit="1" customWidth="1"/>
    <col min="5890" max="5890" width="9.140625" style="59"/>
    <col min="5891" max="5891" width="11.28515625" style="59" customWidth="1"/>
    <col min="5892" max="5892" width="10.42578125" style="59" bestFit="1" customWidth="1"/>
    <col min="5893" max="5893" width="10" style="59" bestFit="1" customWidth="1"/>
    <col min="5894" max="5894" width="12.85546875" style="59" customWidth="1"/>
    <col min="5895" max="5895" width="11.140625" style="59" customWidth="1"/>
    <col min="5896" max="5896" width="10.5703125" style="59" customWidth="1"/>
    <col min="5897" max="6144" width="9.140625" style="59"/>
    <col min="6145" max="6145" width="45.85546875" style="59" bestFit="1" customWidth="1"/>
    <col min="6146" max="6146" width="9.140625" style="59"/>
    <col min="6147" max="6147" width="11.28515625" style="59" customWidth="1"/>
    <col min="6148" max="6148" width="10.42578125" style="59" bestFit="1" customWidth="1"/>
    <col min="6149" max="6149" width="10" style="59" bestFit="1" customWidth="1"/>
    <col min="6150" max="6150" width="12.85546875" style="59" customWidth="1"/>
    <col min="6151" max="6151" width="11.140625" style="59" customWidth="1"/>
    <col min="6152" max="6152" width="10.5703125" style="59" customWidth="1"/>
    <col min="6153" max="6400" width="9.140625" style="59"/>
    <col min="6401" max="6401" width="45.85546875" style="59" bestFit="1" customWidth="1"/>
    <col min="6402" max="6402" width="9.140625" style="59"/>
    <col min="6403" max="6403" width="11.28515625" style="59" customWidth="1"/>
    <col min="6404" max="6404" width="10.42578125" style="59" bestFit="1" customWidth="1"/>
    <col min="6405" max="6405" width="10" style="59" bestFit="1" customWidth="1"/>
    <col min="6406" max="6406" width="12.85546875" style="59" customWidth="1"/>
    <col min="6407" max="6407" width="11.140625" style="59" customWidth="1"/>
    <col min="6408" max="6408" width="10.5703125" style="59" customWidth="1"/>
    <col min="6409" max="6656" width="9.140625" style="59"/>
    <col min="6657" max="6657" width="45.85546875" style="59" bestFit="1" customWidth="1"/>
    <col min="6658" max="6658" width="9.140625" style="59"/>
    <col min="6659" max="6659" width="11.28515625" style="59" customWidth="1"/>
    <col min="6660" max="6660" width="10.42578125" style="59" bestFit="1" customWidth="1"/>
    <col min="6661" max="6661" width="10" style="59" bestFit="1" customWidth="1"/>
    <col min="6662" max="6662" width="12.85546875" style="59" customWidth="1"/>
    <col min="6663" max="6663" width="11.140625" style="59" customWidth="1"/>
    <col min="6664" max="6664" width="10.5703125" style="59" customWidth="1"/>
    <col min="6665" max="6912" width="9.140625" style="59"/>
    <col min="6913" max="6913" width="45.85546875" style="59" bestFit="1" customWidth="1"/>
    <col min="6914" max="6914" width="9.140625" style="59"/>
    <col min="6915" max="6915" width="11.28515625" style="59" customWidth="1"/>
    <col min="6916" max="6916" width="10.42578125" style="59" bestFit="1" customWidth="1"/>
    <col min="6917" max="6917" width="10" style="59" bestFit="1" customWidth="1"/>
    <col min="6918" max="6918" width="12.85546875" style="59" customWidth="1"/>
    <col min="6919" max="6919" width="11.140625" style="59" customWidth="1"/>
    <col min="6920" max="6920" width="10.5703125" style="59" customWidth="1"/>
    <col min="6921" max="7168" width="9.140625" style="59"/>
    <col min="7169" max="7169" width="45.85546875" style="59" bestFit="1" customWidth="1"/>
    <col min="7170" max="7170" width="9.140625" style="59"/>
    <col min="7171" max="7171" width="11.28515625" style="59" customWidth="1"/>
    <col min="7172" max="7172" width="10.42578125" style="59" bestFit="1" customWidth="1"/>
    <col min="7173" max="7173" width="10" style="59" bestFit="1" customWidth="1"/>
    <col min="7174" max="7174" width="12.85546875" style="59" customWidth="1"/>
    <col min="7175" max="7175" width="11.140625" style="59" customWidth="1"/>
    <col min="7176" max="7176" width="10.5703125" style="59" customWidth="1"/>
    <col min="7177" max="7424" width="9.140625" style="59"/>
    <col min="7425" max="7425" width="45.85546875" style="59" bestFit="1" customWidth="1"/>
    <col min="7426" max="7426" width="9.140625" style="59"/>
    <col min="7427" max="7427" width="11.28515625" style="59" customWidth="1"/>
    <col min="7428" max="7428" width="10.42578125" style="59" bestFit="1" customWidth="1"/>
    <col min="7429" max="7429" width="10" style="59" bestFit="1" customWidth="1"/>
    <col min="7430" max="7430" width="12.85546875" style="59" customWidth="1"/>
    <col min="7431" max="7431" width="11.140625" style="59" customWidth="1"/>
    <col min="7432" max="7432" width="10.5703125" style="59" customWidth="1"/>
    <col min="7433" max="7680" width="9.140625" style="59"/>
    <col min="7681" max="7681" width="45.85546875" style="59" bestFit="1" customWidth="1"/>
    <col min="7682" max="7682" width="9.140625" style="59"/>
    <col min="7683" max="7683" width="11.28515625" style="59" customWidth="1"/>
    <col min="7684" max="7684" width="10.42578125" style="59" bestFit="1" customWidth="1"/>
    <col min="7685" max="7685" width="10" style="59" bestFit="1" customWidth="1"/>
    <col min="7686" max="7686" width="12.85546875" style="59" customWidth="1"/>
    <col min="7687" max="7687" width="11.140625" style="59" customWidth="1"/>
    <col min="7688" max="7688" width="10.5703125" style="59" customWidth="1"/>
    <col min="7689" max="7936" width="9.140625" style="59"/>
    <col min="7937" max="7937" width="45.85546875" style="59" bestFit="1" customWidth="1"/>
    <col min="7938" max="7938" width="9.140625" style="59"/>
    <col min="7939" max="7939" width="11.28515625" style="59" customWidth="1"/>
    <col min="7940" max="7940" width="10.42578125" style="59" bestFit="1" customWidth="1"/>
    <col min="7941" max="7941" width="10" style="59" bestFit="1" customWidth="1"/>
    <col min="7942" max="7942" width="12.85546875" style="59" customWidth="1"/>
    <col min="7943" max="7943" width="11.140625" style="59" customWidth="1"/>
    <col min="7944" max="7944" width="10.5703125" style="59" customWidth="1"/>
    <col min="7945" max="8192" width="9.140625" style="59"/>
    <col min="8193" max="8193" width="45.85546875" style="59" bestFit="1" customWidth="1"/>
    <col min="8194" max="8194" width="9.140625" style="59"/>
    <col min="8195" max="8195" width="11.28515625" style="59" customWidth="1"/>
    <col min="8196" max="8196" width="10.42578125" style="59" bestFit="1" customWidth="1"/>
    <col min="8197" max="8197" width="10" style="59" bestFit="1" customWidth="1"/>
    <col min="8198" max="8198" width="12.85546875" style="59" customWidth="1"/>
    <col min="8199" max="8199" width="11.140625" style="59" customWidth="1"/>
    <col min="8200" max="8200" width="10.5703125" style="59" customWidth="1"/>
    <col min="8201" max="8448" width="9.140625" style="59"/>
    <col min="8449" max="8449" width="45.85546875" style="59" bestFit="1" customWidth="1"/>
    <col min="8450" max="8450" width="9.140625" style="59"/>
    <col min="8451" max="8451" width="11.28515625" style="59" customWidth="1"/>
    <col min="8452" max="8452" width="10.42578125" style="59" bestFit="1" customWidth="1"/>
    <col min="8453" max="8453" width="10" style="59" bestFit="1" customWidth="1"/>
    <col min="8454" max="8454" width="12.85546875" style="59" customWidth="1"/>
    <col min="8455" max="8455" width="11.140625" style="59" customWidth="1"/>
    <col min="8456" max="8456" width="10.5703125" style="59" customWidth="1"/>
    <col min="8457" max="8704" width="9.140625" style="59"/>
    <col min="8705" max="8705" width="45.85546875" style="59" bestFit="1" customWidth="1"/>
    <col min="8706" max="8706" width="9.140625" style="59"/>
    <col min="8707" max="8707" width="11.28515625" style="59" customWidth="1"/>
    <col min="8708" max="8708" width="10.42578125" style="59" bestFit="1" customWidth="1"/>
    <col min="8709" max="8709" width="10" style="59" bestFit="1" customWidth="1"/>
    <col min="8710" max="8710" width="12.85546875" style="59" customWidth="1"/>
    <col min="8711" max="8711" width="11.140625" style="59" customWidth="1"/>
    <col min="8712" max="8712" width="10.5703125" style="59" customWidth="1"/>
    <col min="8713" max="8960" width="9.140625" style="59"/>
    <col min="8961" max="8961" width="45.85546875" style="59" bestFit="1" customWidth="1"/>
    <col min="8962" max="8962" width="9.140625" style="59"/>
    <col min="8963" max="8963" width="11.28515625" style="59" customWidth="1"/>
    <col min="8964" max="8964" width="10.42578125" style="59" bestFit="1" customWidth="1"/>
    <col min="8965" max="8965" width="10" style="59" bestFit="1" customWidth="1"/>
    <col min="8966" max="8966" width="12.85546875" style="59" customWidth="1"/>
    <col min="8967" max="8967" width="11.140625" style="59" customWidth="1"/>
    <col min="8968" max="8968" width="10.5703125" style="59" customWidth="1"/>
    <col min="8969" max="9216" width="9.140625" style="59"/>
    <col min="9217" max="9217" width="45.85546875" style="59" bestFit="1" customWidth="1"/>
    <col min="9218" max="9218" width="9.140625" style="59"/>
    <col min="9219" max="9219" width="11.28515625" style="59" customWidth="1"/>
    <col min="9220" max="9220" width="10.42578125" style="59" bestFit="1" customWidth="1"/>
    <col min="9221" max="9221" width="10" style="59" bestFit="1" customWidth="1"/>
    <col min="9222" max="9222" width="12.85546875" style="59" customWidth="1"/>
    <col min="9223" max="9223" width="11.140625" style="59" customWidth="1"/>
    <col min="9224" max="9224" width="10.5703125" style="59" customWidth="1"/>
    <col min="9225" max="9472" width="9.140625" style="59"/>
    <col min="9473" max="9473" width="45.85546875" style="59" bestFit="1" customWidth="1"/>
    <col min="9474" max="9474" width="9.140625" style="59"/>
    <col min="9475" max="9475" width="11.28515625" style="59" customWidth="1"/>
    <col min="9476" max="9476" width="10.42578125" style="59" bestFit="1" customWidth="1"/>
    <col min="9477" max="9477" width="10" style="59" bestFit="1" customWidth="1"/>
    <col min="9478" max="9478" width="12.85546875" style="59" customWidth="1"/>
    <col min="9479" max="9479" width="11.140625" style="59" customWidth="1"/>
    <col min="9480" max="9480" width="10.5703125" style="59" customWidth="1"/>
    <col min="9481" max="9728" width="9.140625" style="59"/>
    <col min="9729" max="9729" width="45.85546875" style="59" bestFit="1" customWidth="1"/>
    <col min="9730" max="9730" width="9.140625" style="59"/>
    <col min="9731" max="9731" width="11.28515625" style="59" customWidth="1"/>
    <col min="9732" max="9732" width="10.42578125" style="59" bestFit="1" customWidth="1"/>
    <col min="9733" max="9733" width="10" style="59" bestFit="1" customWidth="1"/>
    <col min="9734" max="9734" width="12.85546875" style="59" customWidth="1"/>
    <col min="9735" max="9735" width="11.140625" style="59" customWidth="1"/>
    <col min="9736" max="9736" width="10.5703125" style="59" customWidth="1"/>
    <col min="9737" max="9984" width="9.140625" style="59"/>
    <col min="9985" max="9985" width="45.85546875" style="59" bestFit="1" customWidth="1"/>
    <col min="9986" max="9986" width="9.140625" style="59"/>
    <col min="9987" max="9987" width="11.28515625" style="59" customWidth="1"/>
    <col min="9988" max="9988" width="10.42578125" style="59" bestFit="1" customWidth="1"/>
    <col min="9989" max="9989" width="10" style="59" bestFit="1" customWidth="1"/>
    <col min="9990" max="9990" width="12.85546875" style="59" customWidth="1"/>
    <col min="9991" max="9991" width="11.140625" style="59" customWidth="1"/>
    <col min="9992" max="9992" width="10.5703125" style="59" customWidth="1"/>
    <col min="9993" max="10240" width="9.140625" style="59"/>
    <col min="10241" max="10241" width="45.85546875" style="59" bestFit="1" customWidth="1"/>
    <col min="10242" max="10242" width="9.140625" style="59"/>
    <col min="10243" max="10243" width="11.28515625" style="59" customWidth="1"/>
    <col min="10244" max="10244" width="10.42578125" style="59" bestFit="1" customWidth="1"/>
    <col min="10245" max="10245" width="10" style="59" bestFit="1" customWidth="1"/>
    <col min="10246" max="10246" width="12.85546875" style="59" customWidth="1"/>
    <col min="10247" max="10247" width="11.140625" style="59" customWidth="1"/>
    <col min="10248" max="10248" width="10.5703125" style="59" customWidth="1"/>
    <col min="10249" max="10496" width="9.140625" style="59"/>
    <col min="10497" max="10497" width="45.85546875" style="59" bestFit="1" customWidth="1"/>
    <col min="10498" max="10498" width="9.140625" style="59"/>
    <col min="10499" max="10499" width="11.28515625" style="59" customWidth="1"/>
    <col min="10500" max="10500" width="10.42578125" style="59" bestFit="1" customWidth="1"/>
    <col min="10501" max="10501" width="10" style="59" bestFit="1" customWidth="1"/>
    <col min="10502" max="10502" width="12.85546875" style="59" customWidth="1"/>
    <col min="10503" max="10503" width="11.140625" style="59" customWidth="1"/>
    <col min="10504" max="10504" width="10.5703125" style="59" customWidth="1"/>
    <col min="10505" max="10752" width="9.140625" style="59"/>
    <col min="10753" max="10753" width="45.85546875" style="59" bestFit="1" customWidth="1"/>
    <col min="10754" max="10754" width="9.140625" style="59"/>
    <col min="10755" max="10755" width="11.28515625" style="59" customWidth="1"/>
    <col min="10756" max="10756" width="10.42578125" style="59" bestFit="1" customWidth="1"/>
    <col min="10757" max="10757" width="10" style="59" bestFit="1" customWidth="1"/>
    <col min="10758" max="10758" width="12.85546875" style="59" customWidth="1"/>
    <col min="10759" max="10759" width="11.140625" style="59" customWidth="1"/>
    <col min="10760" max="10760" width="10.5703125" style="59" customWidth="1"/>
    <col min="10761" max="11008" width="9.140625" style="59"/>
    <col min="11009" max="11009" width="45.85546875" style="59" bestFit="1" customWidth="1"/>
    <col min="11010" max="11010" width="9.140625" style="59"/>
    <col min="11011" max="11011" width="11.28515625" style="59" customWidth="1"/>
    <col min="11012" max="11012" width="10.42578125" style="59" bestFit="1" customWidth="1"/>
    <col min="11013" max="11013" width="10" style="59" bestFit="1" customWidth="1"/>
    <col min="11014" max="11014" width="12.85546875" style="59" customWidth="1"/>
    <col min="11015" max="11015" width="11.140625" style="59" customWidth="1"/>
    <col min="11016" max="11016" width="10.5703125" style="59" customWidth="1"/>
    <col min="11017" max="11264" width="9.140625" style="59"/>
    <col min="11265" max="11265" width="45.85546875" style="59" bestFit="1" customWidth="1"/>
    <col min="11266" max="11266" width="9.140625" style="59"/>
    <col min="11267" max="11267" width="11.28515625" style="59" customWidth="1"/>
    <col min="11268" max="11268" width="10.42578125" style="59" bestFit="1" customWidth="1"/>
    <col min="11269" max="11269" width="10" style="59" bestFit="1" customWidth="1"/>
    <col min="11270" max="11270" width="12.85546875" style="59" customWidth="1"/>
    <col min="11271" max="11271" width="11.140625" style="59" customWidth="1"/>
    <col min="11272" max="11272" width="10.5703125" style="59" customWidth="1"/>
    <col min="11273" max="11520" width="9.140625" style="59"/>
    <col min="11521" max="11521" width="45.85546875" style="59" bestFit="1" customWidth="1"/>
    <col min="11522" max="11522" width="9.140625" style="59"/>
    <col min="11523" max="11523" width="11.28515625" style="59" customWidth="1"/>
    <col min="11524" max="11524" width="10.42578125" style="59" bestFit="1" customWidth="1"/>
    <col min="11525" max="11525" width="10" style="59" bestFit="1" customWidth="1"/>
    <col min="11526" max="11526" width="12.85546875" style="59" customWidth="1"/>
    <col min="11527" max="11527" width="11.140625" style="59" customWidth="1"/>
    <col min="11528" max="11528" width="10.5703125" style="59" customWidth="1"/>
    <col min="11529" max="11776" width="9.140625" style="59"/>
    <col min="11777" max="11777" width="45.85546875" style="59" bestFit="1" customWidth="1"/>
    <col min="11778" max="11778" width="9.140625" style="59"/>
    <col min="11779" max="11779" width="11.28515625" style="59" customWidth="1"/>
    <col min="11780" max="11780" width="10.42578125" style="59" bestFit="1" customWidth="1"/>
    <col min="11781" max="11781" width="10" style="59" bestFit="1" customWidth="1"/>
    <col min="11782" max="11782" width="12.85546875" style="59" customWidth="1"/>
    <col min="11783" max="11783" width="11.140625" style="59" customWidth="1"/>
    <col min="11784" max="11784" width="10.5703125" style="59" customWidth="1"/>
    <col min="11785" max="12032" width="9.140625" style="59"/>
    <col min="12033" max="12033" width="45.85546875" style="59" bestFit="1" customWidth="1"/>
    <col min="12034" max="12034" width="9.140625" style="59"/>
    <col min="12035" max="12035" width="11.28515625" style="59" customWidth="1"/>
    <col min="12036" max="12036" width="10.42578125" style="59" bestFit="1" customWidth="1"/>
    <col min="12037" max="12037" width="10" style="59" bestFit="1" customWidth="1"/>
    <col min="12038" max="12038" width="12.85546875" style="59" customWidth="1"/>
    <col min="12039" max="12039" width="11.140625" style="59" customWidth="1"/>
    <col min="12040" max="12040" width="10.5703125" style="59" customWidth="1"/>
    <col min="12041" max="12288" width="9.140625" style="59"/>
    <col min="12289" max="12289" width="45.85546875" style="59" bestFit="1" customWidth="1"/>
    <col min="12290" max="12290" width="9.140625" style="59"/>
    <col min="12291" max="12291" width="11.28515625" style="59" customWidth="1"/>
    <col min="12292" max="12292" width="10.42578125" style="59" bestFit="1" customWidth="1"/>
    <col min="12293" max="12293" width="10" style="59" bestFit="1" customWidth="1"/>
    <col min="12294" max="12294" width="12.85546875" style="59" customWidth="1"/>
    <col min="12295" max="12295" width="11.140625" style="59" customWidth="1"/>
    <col min="12296" max="12296" width="10.5703125" style="59" customWidth="1"/>
    <col min="12297" max="12544" width="9.140625" style="59"/>
    <col min="12545" max="12545" width="45.85546875" style="59" bestFit="1" customWidth="1"/>
    <col min="12546" max="12546" width="9.140625" style="59"/>
    <col min="12547" max="12547" width="11.28515625" style="59" customWidth="1"/>
    <col min="12548" max="12548" width="10.42578125" style="59" bestFit="1" customWidth="1"/>
    <col min="12549" max="12549" width="10" style="59" bestFit="1" customWidth="1"/>
    <col min="12550" max="12550" width="12.85546875" style="59" customWidth="1"/>
    <col min="12551" max="12551" width="11.140625" style="59" customWidth="1"/>
    <col min="12552" max="12552" width="10.5703125" style="59" customWidth="1"/>
    <col min="12553" max="12800" width="9.140625" style="59"/>
    <col min="12801" max="12801" width="45.85546875" style="59" bestFit="1" customWidth="1"/>
    <col min="12802" max="12802" width="9.140625" style="59"/>
    <col min="12803" max="12803" width="11.28515625" style="59" customWidth="1"/>
    <col min="12804" max="12804" width="10.42578125" style="59" bestFit="1" customWidth="1"/>
    <col min="12805" max="12805" width="10" style="59" bestFit="1" customWidth="1"/>
    <col min="12806" max="12806" width="12.85546875" style="59" customWidth="1"/>
    <col min="12807" max="12807" width="11.140625" style="59" customWidth="1"/>
    <col min="12808" max="12808" width="10.5703125" style="59" customWidth="1"/>
    <col min="12809" max="13056" width="9.140625" style="59"/>
    <col min="13057" max="13057" width="45.85546875" style="59" bestFit="1" customWidth="1"/>
    <col min="13058" max="13058" width="9.140625" style="59"/>
    <col min="13059" max="13059" width="11.28515625" style="59" customWidth="1"/>
    <col min="13060" max="13060" width="10.42578125" style="59" bestFit="1" customWidth="1"/>
    <col min="13061" max="13061" width="10" style="59" bestFit="1" customWidth="1"/>
    <col min="13062" max="13062" width="12.85546875" style="59" customWidth="1"/>
    <col min="13063" max="13063" width="11.140625" style="59" customWidth="1"/>
    <col min="13064" max="13064" width="10.5703125" style="59" customWidth="1"/>
    <col min="13065" max="13312" width="9.140625" style="59"/>
    <col min="13313" max="13313" width="45.85546875" style="59" bestFit="1" customWidth="1"/>
    <col min="13314" max="13314" width="9.140625" style="59"/>
    <col min="13315" max="13315" width="11.28515625" style="59" customWidth="1"/>
    <col min="13316" max="13316" width="10.42578125" style="59" bestFit="1" customWidth="1"/>
    <col min="13317" max="13317" width="10" style="59" bestFit="1" customWidth="1"/>
    <col min="13318" max="13318" width="12.85546875" style="59" customWidth="1"/>
    <col min="13319" max="13319" width="11.140625" style="59" customWidth="1"/>
    <col min="13320" max="13320" width="10.5703125" style="59" customWidth="1"/>
    <col min="13321" max="13568" width="9.140625" style="59"/>
    <col min="13569" max="13569" width="45.85546875" style="59" bestFit="1" customWidth="1"/>
    <col min="13570" max="13570" width="9.140625" style="59"/>
    <col min="13571" max="13571" width="11.28515625" style="59" customWidth="1"/>
    <col min="13572" max="13572" width="10.42578125" style="59" bestFit="1" customWidth="1"/>
    <col min="13573" max="13573" width="10" style="59" bestFit="1" customWidth="1"/>
    <col min="13574" max="13574" width="12.85546875" style="59" customWidth="1"/>
    <col min="13575" max="13575" width="11.140625" style="59" customWidth="1"/>
    <col min="13576" max="13576" width="10.5703125" style="59" customWidth="1"/>
    <col min="13577" max="13824" width="9.140625" style="59"/>
    <col min="13825" max="13825" width="45.85546875" style="59" bestFit="1" customWidth="1"/>
    <col min="13826" max="13826" width="9.140625" style="59"/>
    <col min="13827" max="13827" width="11.28515625" style="59" customWidth="1"/>
    <col min="13828" max="13828" width="10.42578125" style="59" bestFit="1" customWidth="1"/>
    <col min="13829" max="13829" width="10" style="59" bestFit="1" customWidth="1"/>
    <col min="13830" max="13830" width="12.85546875" style="59" customWidth="1"/>
    <col min="13831" max="13831" width="11.140625" style="59" customWidth="1"/>
    <col min="13832" max="13832" width="10.5703125" style="59" customWidth="1"/>
    <col min="13833" max="14080" width="9.140625" style="59"/>
    <col min="14081" max="14081" width="45.85546875" style="59" bestFit="1" customWidth="1"/>
    <col min="14082" max="14082" width="9.140625" style="59"/>
    <col min="14083" max="14083" width="11.28515625" style="59" customWidth="1"/>
    <col min="14084" max="14084" width="10.42578125" style="59" bestFit="1" customWidth="1"/>
    <col min="14085" max="14085" width="10" style="59" bestFit="1" customWidth="1"/>
    <col min="14086" max="14086" width="12.85546875" style="59" customWidth="1"/>
    <col min="14087" max="14087" width="11.140625" style="59" customWidth="1"/>
    <col min="14088" max="14088" width="10.5703125" style="59" customWidth="1"/>
    <col min="14089" max="14336" width="9.140625" style="59"/>
    <col min="14337" max="14337" width="45.85546875" style="59" bestFit="1" customWidth="1"/>
    <col min="14338" max="14338" width="9.140625" style="59"/>
    <col min="14339" max="14339" width="11.28515625" style="59" customWidth="1"/>
    <col min="14340" max="14340" width="10.42578125" style="59" bestFit="1" customWidth="1"/>
    <col min="14341" max="14341" width="10" style="59" bestFit="1" customWidth="1"/>
    <col min="14342" max="14342" width="12.85546875" style="59" customWidth="1"/>
    <col min="14343" max="14343" width="11.140625" style="59" customWidth="1"/>
    <col min="14344" max="14344" width="10.5703125" style="59" customWidth="1"/>
    <col min="14345" max="14592" width="9.140625" style="59"/>
    <col min="14593" max="14593" width="45.85546875" style="59" bestFit="1" customWidth="1"/>
    <col min="14594" max="14594" width="9.140625" style="59"/>
    <col min="14595" max="14595" width="11.28515625" style="59" customWidth="1"/>
    <col min="14596" max="14596" width="10.42578125" style="59" bestFit="1" customWidth="1"/>
    <col min="14597" max="14597" width="10" style="59" bestFit="1" customWidth="1"/>
    <col min="14598" max="14598" width="12.85546875" style="59" customWidth="1"/>
    <col min="14599" max="14599" width="11.140625" style="59" customWidth="1"/>
    <col min="14600" max="14600" width="10.5703125" style="59" customWidth="1"/>
    <col min="14601" max="14848" width="9.140625" style="59"/>
    <col min="14849" max="14849" width="45.85546875" style="59" bestFit="1" customWidth="1"/>
    <col min="14850" max="14850" width="9.140625" style="59"/>
    <col min="14851" max="14851" width="11.28515625" style="59" customWidth="1"/>
    <col min="14852" max="14852" width="10.42578125" style="59" bestFit="1" customWidth="1"/>
    <col min="14853" max="14853" width="10" style="59" bestFit="1" customWidth="1"/>
    <col min="14854" max="14854" width="12.85546875" style="59" customWidth="1"/>
    <col min="14855" max="14855" width="11.140625" style="59" customWidth="1"/>
    <col min="14856" max="14856" width="10.5703125" style="59" customWidth="1"/>
    <col min="14857" max="15104" width="9.140625" style="59"/>
    <col min="15105" max="15105" width="45.85546875" style="59" bestFit="1" customWidth="1"/>
    <col min="15106" max="15106" width="9.140625" style="59"/>
    <col min="15107" max="15107" width="11.28515625" style="59" customWidth="1"/>
    <col min="15108" max="15108" width="10.42578125" style="59" bestFit="1" customWidth="1"/>
    <col min="15109" max="15109" width="10" style="59" bestFit="1" customWidth="1"/>
    <col min="15110" max="15110" width="12.85546875" style="59" customWidth="1"/>
    <col min="15111" max="15111" width="11.140625" style="59" customWidth="1"/>
    <col min="15112" max="15112" width="10.5703125" style="59" customWidth="1"/>
    <col min="15113" max="15360" width="9.140625" style="59"/>
    <col min="15361" max="15361" width="45.85546875" style="59" bestFit="1" customWidth="1"/>
    <col min="15362" max="15362" width="9.140625" style="59"/>
    <col min="15363" max="15363" width="11.28515625" style="59" customWidth="1"/>
    <col min="15364" max="15364" width="10.42578125" style="59" bestFit="1" customWidth="1"/>
    <col min="15365" max="15365" width="10" style="59" bestFit="1" customWidth="1"/>
    <col min="15366" max="15366" width="12.85546875" style="59" customWidth="1"/>
    <col min="15367" max="15367" width="11.140625" style="59" customWidth="1"/>
    <col min="15368" max="15368" width="10.5703125" style="59" customWidth="1"/>
    <col min="15369" max="15616" width="9.140625" style="59"/>
    <col min="15617" max="15617" width="45.85546875" style="59" bestFit="1" customWidth="1"/>
    <col min="15618" max="15618" width="9.140625" style="59"/>
    <col min="15619" max="15619" width="11.28515625" style="59" customWidth="1"/>
    <col min="15620" max="15620" width="10.42578125" style="59" bestFit="1" customWidth="1"/>
    <col min="15621" max="15621" width="10" style="59" bestFit="1" customWidth="1"/>
    <col min="15622" max="15622" width="12.85546875" style="59" customWidth="1"/>
    <col min="15623" max="15623" width="11.140625" style="59" customWidth="1"/>
    <col min="15624" max="15624" width="10.5703125" style="59" customWidth="1"/>
    <col min="15625" max="15872" width="9.140625" style="59"/>
    <col min="15873" max="15873" width="45.85546875" style="59" bestFit="1" customWidth="1"/>
    <col min="15874" max="15874" width="9.140625" style="59"/>
    <col min="15875" max="15875" width="11.28515625" style="59" customWidth="1"/>
    <col min="15876" max="15876" width="10.42578125" style="59" bestFit="1" customWidth="1"/>
    <col min="15877" max="15877" width="10" style="59" bestFit="1" customWidth="1"/>
    <col min="15878" max="15878" width="12.85546875" style="59" customWidth="1"/>
    <col min="15879" max="15879" width="11.140625" style="59" customWidth="1"/>
    <col min="15880" max="15880" width="10.5703125" style="59" customWidth="1"/>
    <col min="15881" max="16128" width="9.140625" style="59"/>
    <col min="16129" max="16129" width="45.85546875" style="59" bestFit="1" customWidth="1"/>
    <col min="16130" max="16130" width="9.140625" style="59"/>
    <col min="16131" max="16131" width="11.28515625" style="59" customWidth="1"/>
    <col min="16132" max="16132" width="10.42578125" style="59" bestFit="1" customWidth="1"/>
    <col min="16133" max="16133" width="10" style="59" bestFit="1" customWidth="1"/>
    <col min="16134" max="16134" width="12.85546875" style="59" customWidth="1"/>
    <col min="16135" max="16135" width="11.140625" style="59" customWidth="1"/>
    <col min="16136" max="16136" width="10.5703125" style="59" customWidth="1"/>
    <col min="16137" max="16384" width="9.140625" style="59"/>
  </cols>
  <sheetData>
    <row r="1" spans="1:8" s="4" customFormat="1" ht="20.25" x14ac:dyDescent="0.25">
      <c r="A1" s="650" t="s">
        <v>707</v>
      </c>
      <c r="B1" s="651"/>
      <c r="C1" s="651"/>
      <c r="D1" s="651"/>
      <c r="E1" s="651"/>
      <c r="F1" s="651"/>
      <c r="G1" s="651"/>
      <c r="H1" s="652"/>
    </row>
    <row r="2" spans="1:8" s="4" customFormat="1" ht="15.75" thickBot="1" x14ac:dyDescent="0.3">
      <c r="A2" s="653" t="s">
        <v>194</v>
      </c>
      <c r="B2" s="654"/>
      <c r="C2" s="654"/>
      <c r="D2" s="654"/>
      <c r="E2" s="654"/>
      <c r="F2" s="654"/>
      <c r="G2" s="654"/>
      <c r="H2" s="655"/>
    </row>
    <row r="3" spans="1:8" s="4" customFormat="1" ht="15" x14ac:dyDescent="0.25">
      <c r="A3" s="5" t="s">
        <v>434</v>
      </c>
      <c r="B3" s="5"/>
      <c r="C3" s="5" t="s">
        <v>174</v>
      </c>
      <c r="D3" s="5" t="s">
        <v>175</v>
      </c>
      <c r="E3" s="5"/>
      <c r="F3" s="5"/>
      <c r="G3" s="8"/>
      <c r="H3" s="8"/>
    </row>
    <row r="4" spans="1:8" s="4" customFormat="1" ht="15" x14ac:dyDescent="0.25">
      <c r="A4" s="46" t="s">
        <v>721</v>
      </c>
      <c r="B4" s="5"/>
      <c r="C4" s="9" t="s">
        <v>426</v>
      </c>
      <c r="D4" s="10">
        <v>44981</v>
      </c>
      <c r="E4" s="5"/>
      <c r="F4" s="5"/>
      <c r="G4" s="8"/>
      <c r="H4" s="8"/>
    </row>
    <row r="5" spans="1:8" s="4" customFormat="1" ht="15" x14ac:dyDescent="0.25">
      <c r="A5" s="6" t="s">
        <v>436</v>
      </c>
      <c r="B5" s="8"/>
      <c r="C5" s="6"/>
      <c r="D5" s="11"/>
      <c r="E5" s="5"/>
      <c r="F5" s="5"/>
      <c r="G5" s="8"/>
      <c r="H5" s="8"/>
    </row>
    <row r="6" spans="1:8" ht="25.5" x14ac:dyDescent="0.2">
      <c r="A6" s="57" t="s">
        <v>176</v>
      </c>
      <c r="B6" s="57" t="s">
        <v>177</v>
      </c>
      <c r="C6" s="57" t="s">
        <v>70</v>
      </c>
      <c r="D6" s="57" t="s">
        <v>178</v>
      </c>
      <c r="E6" s="57" t="s">
        <v>179</v>
      </c>
      <c r="F6" s="57" t="s">
        <v>180</v>
      </c>
      <c r="G6" s="58" t="s">
        <v>181</v>
      </c>
      <c r="H6" s="58" t="s">
        <v>182</v>
      </c>
    </row>
    <row r="7" spans="1:8" x14ac:dyDescent="0.2">
      <c r="A7" s="60" t="s">
        <v>183</v>
      </c>
      <c r="B7" s="57"/>
      <c r="C7" s="57"/>
      <c r="D7" s="57"/>
      <c r="E7" s="57"/>
      <c r="F7" s="57"/>
      <c r="G7" s="58"/>
      <c r="H7" s="58"/>
    </row>
    <row r="8" spans="1:8" s="127" customFormat="1" x14ac:dyDescent="0.25">
      <c r="A8" s="126" t="s">
        <v>722</v>
      </c>
      <c r="B8" s="61" t="s">
        <v>426</v>
      </c>
      <c r="C8" s="130">
        <v>1</v>
      </c>
      <c r="D8" s="129">
        <f>'Resumo de Cotações'!L9</f>
        <v>70</v>
      </c>
      <c r="E8" s="61"/>
      <c r="F8" s="62">
        <f>D8*C8</f>
        <v>70</v>
      </c>
      <c r="G8" s="135" t="s">
        <v>653</v>
      </c>
      <c r="H8" s="63" t="s">
        <v>693</v>
      </c>
    </row>
    <row r="9" spans="1:8" x14ac:dyDescent="0.2">
      <c r="A9" s="64"/>
      <c r="B9" s="61"/>
      <c r="C9" s="65"/>
      <c r="D9" s="66"/>
      <c r="E9" s="57"/>
      <c r="F9" s="62"/>
      <c r="G9" s="63"/>
      <c r="H9" s="58"/>
    </row>
    <row r="10" spans="1:8" x14ac:dyDescent="0.2">
      <c r="A10" s="67" t="s">
        <v>455</v>
      </c>
      <c r="B10" s="68"/>
      <c r="C10" s="125"/>
      <c r="D10" s="69"/>
      <c r="E10" s="70"/>
      <c r="F10" s="71"/>
      <c r="G10" s="124"/>
      <c r="H10" s="72"/>
    </row>
    <row r="11" spans="1:8" s="14" customFormat="1" x14ac:dyDescent="0.2">
      <c r="A11" s="68" t="s">
        <v>461</v>
      </c>
      <c r="B11" s="125" t="s">
        <v>457</v>
      </c>
      <c r="C11" s="73">
        <v>0.5</v>
      </c>
      <c r="D11" s="69">
        <v>18.010000000000002</v>
      </c>
      <c r="E11" s="70"/>
      <c r="F11" s="62">
        <f>D11*C11</f>
        <v>9.0050000000000008</v>
      </c>
      <c r="G11" s="124" t="s">
        <v>462</v>
      </c>
      <c r="H11" s="131" t="s">
        <v>637</v>
      </c>
    </row>
    <row r="12" spans="1:8" x14ac:dyDescent="0.2">
      <c r="A12" s="68" t="s">
        <v>659</v>
      </c>
      <c r="B12" s="125" t="s">
        <v>457</v>
      </c>
      <c r="C12" s="73">
        <v>0.5</v>
      </c>
      <c r="D12" s="69">
        <v>21.35</v>
      </c>
      <c r="E12" s="70"/>
      <c r="F12" s="62">
        <f>D12*C12</f>
        <v>10.675000000000001</v>
      </c>
      <c r="G12" s="124" t="s">
        <v>462</v>
      </c>
      <c r="H12" s="131" t="s">
        <v>660</v>
      </c>
    </row>
    <row r="13" spans="1:8" x14ac:dyDescent="0.2">
      <c r="A13" s="68"/>
      <c r="B13" s="125"/>
      <c r="C13" s="73"/>
      <c r="D13" s="69"/>
      <c r="E13" s="70"/>
      <c r="F13" s="62"/>
      <c r="G13" s="124"/>
      <c r="H13" s="131"/>
    </row>
    <row r="14" spans="1:8" x14ac:dyDescent="0.2">
      <c r="A14" s="67" t="s">
        <v>184</v>
      </c>
      <c r="B14" s="68"/>
      <c r="C14" s="68"/>
      <c r="D14" s="68"/>
      <c r="E14" s="68"/>
      <c r="F14" s="76">
        <f>SUM(F8:F13)</f>
        <v>89.679999999999993</v>
      </c>
      <c r="G14" s="124"/>
      <c r="H14" s="72"/>
    </row>
    <row r="15" spans="1:8" x14ac:dyDescent="0.2">
      <c r="A15" s="68" t="s">
        <v>185</v>
      </c>
      <c r="B15" s="68"/>
      <c r="C15" s="68"/>
      <c r="D15" s="77">
        <v>0.90920000000000001</v>
      </c>
      <c r="E15" s="68"/>
      <c r="F15" s="78"/>
      <c r="G15" s="124"/>
      <c r="H15" s="72"/>
    </row>
    <row r="16" spans="1:8" x14ac:dyDescent="0.2">
      <c r="A16" s="68"/>
      <c r="B16" s="68"/>
      <c r="C16" s="68"/>
      <c r="D16" s="68"/>
      <c r="E16" s="68"/>
      <c r="F16" s="71"/>
      <c r="G16" s="124"/>
      <c r="H16" s="72"/>
    </row>
    <row r="17" spans="1:8" x14ac:dyDescent="0.2">
      <c r="A17" s="72" t="s">
        <v>186</v>
      </c>
      <c r="B17" s="68"/>
      <c r="C17" s="68"/>
      <c r="D17" s="68"/>
      <c r="E17" s="68"/>
      <c r="F17" s="71"/>
      <c r="G17" s="72"/>
      <c r="H17" s="72"/>
    </row>
    <row r="18" spans="1:8" ht="25.5" x14ac:dyDescent="0.2">
      <c r="A18" s="72" t="s">
        <v>187</v>
      </c>
      <c r="B18" s="68"/>
      <c r="C18" s="68"/>
      <c r="D18" s="77">
        <v>0</v>
      </c>
      <c r="E18" s="68"/>
      <c r="F18" s="78">
        <f>F14*D18</f>
        <v>0</v>
      </c>
      <c r="G18" s="72"/>
      <c r="H18" s="72"/>
    </row>
    <row r="19" spans="1:8" x14ac:dyDescent="0.2">
      <c r="A19" s="72"/>
      <c r="B19" s="68"/>
      <c r="C19" s="68"/>
      <c r="D19" s="77"/>
      <c r="E19" s="68"/>
      <c r="F19" s="78"/>
      <c r="G19" s="72"/>
      <c r="H19" s="72"/>
    </row>
    <row r="20" spans="1:8" x14ac:dyDescent="0.2">
      <c r="A20" s="79" t="s">
        <v>188</v>
      </c>
      <c r="B20" s="68"/>
      <c r="C20" s="68"/>
      <c r="D20" s="68"/>
      <c r="E20" s="68"/>
      <c r="F20" s="76">
        <f>F18+F14</f>
        <v>89.679999999999993</v>
      </c>
      <c r="G20" s="72"/>
      <c r="H20" s="72"/>
    </row>
    <row r="22" spans="1:8" s="119" customFormat="1" ht="12.75" customHeight="1" x14ac:dyDescent="0.2"/>
    <row r="23" spans="1:8" s="119" customFormat="1" ht="12.75" customHeight="1" x14ac:dyDescent="0.2"/>
    <row r="24" spans="1:8" s="119" customFormat="1" x14ac:dyDescent="0.2"/>
    <row r="25" spans="1:8" s="119" customFormat="1" ht="12.75" customHeight="1" x14ac:dyDescent="0.2"/>
    <row r="26" spans="1:8" s="119" customFormat="1" ht="12.75" customHeight="1" x14ac:dyDescent="0.2"/>
    <row r="27" spans="1:8" s="119" customFormat="1" ht="12.75" customHeight="1" x14ac:dyDescent="0.2"/>
    <row r="30" spans="1:8" ht="13.5" thickBot="1" x14ac:dyDescent="0.25">
      <c r="C30" s="81"/>
      <c r="D30" s="82"/>
      <c r="E30" s="81"/>
      <c r="F30" s="393"/>
    </row>
    <row r="31" spans="1:8" x14ac:dyDescent="0.2">
      <c r="C31" s="474" t="s">
        <v>1270</v>
      </c>
      <c r="D31" s="474"/>
      <c r="E31" s="474"/>
      <c r="F31" s="474"/>
    </row>
    <row r="32" spans="1:8" x14ac:dyDescent="0.2">
      <c r="C32" s="465" t="s">
        <v>1271</v>
      </c>
      <c r="D32" s="465"/>
      <c r="E32" s="465"/>
      <c r="F32" s="465"/>
    </row>
  </sheetData>
  <mergeCells count="4">
    <mergeCell ref="A1:H1"/>
    <mergeCell ref="A2:H2"/>
    <mergeCell ref="C31:F31"/>
    <mergeCell ref="C32:F32"/>
  </mergeCells>
  <pageMargins left="0.511811024" right="0.511811024" top="0.78740157499999996" bottom="0.78740157499999996" header="0.31496062000000002" footer="0.31496062000000002"/>
  <pageSetup paperSize="9" scale="75"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H32"/>
  <sheetViews>
    <sheetView view="pageBreakPreview" zoomScale="60" zoomScaleNormal="100" workbookViewId="0">
      <selection activeCell="C30" sqref="C30:F32"/>
    </sheetView>
  </sheetViews>
  <sheetFormatPr defaultRowHeight="12.75" x14ac:dyDescent="0.2"/>
  <cols>
    <col min="1" max="1" width="45.85546875" style="59" bestFit="1" customWidth="1"/>
    <col min="2" max="2" width="9.140625" style="59"/>
    <col min="3" max="3" width="11.28515625" style="59" customWidth="1"/>
    <col min="4" max="4" width="11" style="59" bestFit="1" customWidth="1"/>
    <col min="5" max="5" width="10" style="59" bestFit="1" customWidth="1"/>
    <col min="6" max="6" width="12.85546875" style="80" customWidth="1"/>
    <col min="7" max="7" width="11.140625" style="59" customWidth="1"/>
    <col min="8" max="8" width="10.5703125" style="59" customWidth="1"/>
    <col min="9" max="256" width="9.140625" style="59"/>
    <col min="257" max="257" width="45.85546875" style="59" bestFit="1" customWidth="1"/>
    <col min="258" max="258" width="9.140625" style="59"/>
    <col min="259" max="259" width="11.28515625" style="59" customWidth="1"/>
    <col min="260" max="260" width="10.42578125" style="59" bestFit="1" customWidth="1"/>
    <col min="261" max="261" width="10" style="59" bestFit="1" customWidth="1"/>
    <col min="262" max="262" width="12.85546875" style="59" customWidth="1"/>
    <col min="263" max="263" width="11.140625" style="59" customWidth="1"/>
    <col min="264" max="264" width="10.5703125" style="59" customWidth="1"/>
    <col min="265" max="512" width="9.140625" style="59"/>
    <col min="513" max="513" width="45.85546875" style="59" bestFit="1" customWidth="1"/>
    <col min="514" max="514" width="9.140625" style="59"/>
    <col min="515" max="515" width="11.28515625" style="59" customWidth="1"/>
    <col min="516" max="516" width="10.42578125" style="59" bestFit="1" customWidth="1"/>
    <col min="517" max="517" width="10" style="59" bestFit="1" customWidth="1"/>
    <col min="518" max="518" width="12.85546875" style="59" customWidth="1"/>
    <col min="519" max="519" width="11.140625" style="59" customWidth="1"/>
    <col min="520" max="520" width="10.5703125" style="59" customWidth="1"/>
    <col min="521" max="768" width="9.140625" style="59"/>
    <col min="769" max="769" width="45.85546875" style="59" bestFit="1" customWidth="1"/>
    <col min="770" max="770" width="9.140625" style="59"/>
    <col min="771" max="771" width="11.28515625" style="59" customWidth="1"/>
    <col min="772" max="772" width="10.42578125" style="59" bestFit="1" customWidth="1"/>
    <col min="773" max="773" width="10" style="59" bestFit="1" customWidth="1"/>
    <col min="774" max="774" width="12.85546875" style="59" customWidth="1"/>
    <col min="775" max="775" width="11.140625" style="59" customWidth="1"/>
    <col min="776" max="776" width="10.5703125" style="59" customWidth="1"/>
    <col min="777" max="1024" width="9.140625" style="59"/>
    <col min="1025" max="1025" width="45.85546875" style="59" bestFit="1" customWidth="1"/>
    <col min="1026" max="1026" width="9.140625" style="59"/>
    <col min="1027" max="1027" width="11.28515625" style="59" customWidth="1"/>
    <col min="1028" max="1028" width="10.42578125" style="59" bestFit="1" customWidth="1"/>
    <col min="1029" max="1029" width="10" style="59" bestFit="1" customWidth="1"/>
    <col min="1030" max="1030" width="12.85546875" style="59" customWidth="1"/>
    <col min="1031" max="1031" width="11.140625" style="59" customWidth="1"/>
    <col min="1032" max="1032" width="10.5703125" style="59" customWidth="1"/>
    <col min="1033" max="1280" width="9.140625" style="59"/>
    <col min="1281" max="1281" width="45.85546875" style="59" bestFit="1" customWidth="1"/>
    <col min="1282" max="1282" width="9.140625" style="59"/>
    <col min="1283" max="1283" width="11.28515625" style="59" customWidth="1"/>
    <col min="1284" max="1284" width="10.42578125" style="59" bestFit="1" customWidth="1"/>
    <col min="1285" max="1285" width="10" style="59" bestFit="1" customWidth="1"/>
    <col min="1286" max="1286" width="12.85546875" style="59" customWidth="1"/>
    <col min="1287" max="1287" width="11.140625" style="59" customWidth="1"/>
    <col min="1288" max="1288" width="10.5703125" style="59" customWidth="1"/>
    <col min="1289" max="1536" width="9.140625" style="59"/>
    <col min="1537" max="1537" width="45.85546875" style="59" bestFit="1" customWidth="1"/>
    <col min="1538" max="1538" width="9.140625" style="59"/>
    <col min="1539" max="1539" width="11.28515625" style="59" customWidth="1"/>
    <col min="1540" max="1540" width="10.42578125" style="59" bestFit="1" customWidth="1"/>
    <col min="1541" max="1541" width="10" style="59" bestFit="1" customWidth="1"/>
    <col min="1542" max="1542" width="12.85546875" style="59" customWidth="1"/>
    <col min="1543" max="1543" width="11.140625" style="59" customWidth="1"/>
    <col min="1544" max="1544" width="10.5703125" style="59" customWidth="1"/>
    <col min="1545" max="1792" width="9.140625" style="59"/>
    <col min="1793" max="1793" width="45.85546875" style="59" bestFit="1" customWidth="1"/>
    <col min="1794" max="1794" width="9.140625" style="59"/>
    <col min="1795" max="1795" width="11.28515625" style="59" customWidth="1"/>
    <col min="1796" max="1796" width="10.42578125" style="59" bestFit="1" customWidth="1"/>
    <col min="1797" max="1797" width="10" style="59" bestFit="1" customWidth="1"/>
    <col min="1798" max="1798" width="12.85546875" style="59" customWidth="1"/>
    <col min="1799" max="1799" width="11.140625" style="59" customWidth="1"/>
    <col min="1800" max="1800" width="10.5703125" style="59" customWidth="1"/>
    <col min="1801" max="2048" width="9.140625" style="59"/>
    <col min="2049" max="2049" width="45.85546875" style="59" bestFit="1" customWidth="1"/>
    <col min="2050" max="2050" width="9.140625" style="59"/>
    <col min="2051" max="2051" width="11.28515625" style="59" customWidth="1"/>
    <col min="2052" max="2052" width="10.42578125" style="59" bestFit="1" customWidth="1"/>
    <col min="2053" max="2053" width="10" style="59" bestFit="1" customWidth="1"/>
    <col min="2054" max="2054" width="12.85546875" style="59" customWidth="1"/>
    <col min="2055" max="2055" width="11.140625" style="59" customWidth="1"/>
    <col min="2056" max="2056" width="10.5703125" style="59" customWidth="1"/>
    <col min="2057" max="2304" width="9.140625" style="59"/>
    <col min="2305" max="2305" width="45.85546875" style="59" bestFit="1" customWidth="1"/>
    <col min="2306" max="2306" width="9.140625" style="59"/>
    <col min="2307" max="2307" width="11.28515625" style="59" customWidth="1"/>
    <col min="2308" max="2308" width="10.42578125" style="59" bestFit="1" customWidth="1"/>
    <col min="2309" max="2309" width="10" style="59" bestFit="1" customWidth="1"/>
    <col min="2310" max="2310" width="12.85546875" style="59" customWidth="1"/>
    <col min="2311" max="2311" width="11.140625" style="59" customWidth="1"/>
    <col min="2312" max="2312" width="10.5703125" style="59" customWidth="1"/>
    <col min="2313" max="2560" width="9.140625" style="59"/>
    <col min="2561" max="2561" width="45.85546875" style="59" bestFit="1" customWidth="1"/>
    <col min="2562" max="2562" width="9.140625" style="59"/>
    <col min="2563" max="2563" width="11.28515625" style="59" customWidth="1"/>
    <col min="2564" max="2564" width="10.42578125" style="59" bestFit="1" customWidth="1"/>
    <col min="2565" max="2565" width="10" style="59" bestFit="1" customWidth="1"/>
    <col min="2566" max="2566" width="12.85546875" style="59" customWidth="1"/>
    <col min="2567" max="2567" width="11.140625" style="59" customWidth="1"/>
    <col min="2568" max="2568" width="10.5703125" style="59" customWidth="1"/>
    <col min="2569" max="2816" width="9.140625" style="59"/>
    <col min="2817" max="2817" width="45.85546875" style="59" bestFit="1" customWidth="1"/>
    <col min="2818" max="2818" width="9.140625" style="59"/>
    <col min="2819" max="2819" width="11.28515625" style="59" customWidth="1"/>
    <col min="2820" max="2820" width="10.42578125" style="59" bestFit="1" customWidth="1"/>
    <col min="2821" max="2821" width="10" style="59" bestFit="1" customWidth="1"/>
    <col min="2822" max="2822" width="12.85546875" style="59" customWidth="1"/>
    <col min="2823" max="2823" width="11.140625" style="59" customWidth="1"/>
    <col min="2824" max="2824" width="10.5703125" style="59" customWidth="1"/>
    <col min="2825" max="3072" width="9.140625" style="59"/>
    <col min="3073" max="3073" width="45.85546875" style="59" bestFit="1" customWidth="1"/>
    <col min="3074" max="3074" width="9.140625" style="59"/>
    <col min="3075" max="3075" width="11.28515625" style="59" customWidth="1"/>
    <col min="3076" max="3076" width="10.42578125" style="59" bestFit="1" customWidth="1"/>
    <col min="3077" max="3077" width="10" style="59" bestFit="1" customWidth="1"/>
    <col min="3078" max="3078" width="12.85546875" style="59" customWidth="1"/>
    <col min="3079" max="3079" width="11.140625" style="59" customWidth="1"/>
    <col min="3080" max="3080" width="10.5703125" style="59" customWidth="1"/>
    <col min="3081" max="3328" width="9.140625" style="59"/>
    <col min="3329" max="3329" width="45.85546875" style="59" bestFit="1" customWidth="1"/>
    <col min="3330" max="3330" width="9.140625" style="59"/>
    <col min="3331" max="3331" width="11.28515625" style="59" customWidth="1"/>
    <col min="3332" max="3332" width="10.42578125" style="59" bestFit="1" customWidth="1"/>
    <col min="3333" max="3333" width="10" style="59" bestFit="1" customWidth="1"/>
    <col min="3334" max="3334" width="12.85546875" style="59" customWidth="1"/>
    <col min="3335" max="3335" width="11.140625" style="59" customWidth="1"/>
    <col min="3336" max="3336" width="10.5703125" style="59" customWidth="1"/>
    <col min="3337" max="3584" width="9.140625" style="59"/>
    <col min="3585" max="3585" width="45.85546875" style="59" bestFit="1" customWidth="1"/>
    <col min="3586" max="3586" width="9.140625" style="59"/>
    <col min="3587" max="3587" width="11.28515625" style="59" customWidth="1"/>
    <col min="3588" max="3588" width="10.42578125" style="59" bestFit="1" customWidth="1"/>
    <col min="3589" max="3589" width="10" style="59" bestFit="1" customWidth="1"/>
    <col min="3590" max="3590" width="12.85546875" style="59" customWidth="1"/>
    <col min="3591" max="3591" width="11.140625" style="59" customWidth="1"/>
    <col min="3592" max="3592" width="10.5703125" style="59" customWidth="1"/>
    <col min="3593" max="3840" width="9.140625" style="59"/>
    <col min="3841" max="3841" width="45.85546875" style="59" bestFit="1" customWidth="1"/>
    <col min="3842" max="3842" width="9.140625" style="59"/>
    <col min="3843" max="3843" width="11.28515625" style="59" customWidth="1"/>
    <col min="3844" max="3844" width="10.42578125" style="59" bestFit="1" customWidth="1"/>
    <col min="3845" max="3845" width="10" style="59" bestFit="1" customWidth="1"/>
    <col min="3846" max="3846" width="12.85546875" style="59" customWidth="1"/>
    <col min="3847" max="3847" width="11.140625" style="59" customWidth="1"/>
    <col min="3848" max="3848" width="10.5703125" style="59" customWidth="1"/>
    <col min="3849" max="4096" width="9.140625" style="59"/>
    <col min="4097" max="4097" width="45.85546875" style="59" bestFit="1" customWidth="1"/>
    <col min="4098" max="4098" width="9.140625" style="59"/>
    <col min="4099" max="4099" width="11.28515625" style="59" customWidth="1"/>
    <col min="4100" max="4100" width="10.42578125" style="59" bestFit="1" customWidth="1"/>
    <col min="4101" max="4101" width="10" style="59" bestFit="1" customWidth="1"/>
    <col min="4102" max="4102" width="12.85546875" style="59" customWidth="1"/>
    <col min="4103" max="4103" width="11.140625" style="59" customWidth="1"/>
    <col min="4104" max="4104" width="10.5703125" style="59" customWidth="1"/>
    <col min="4105" max="4352" width="9.140625" style="59"/>
    <col min="4353" max="4353" width="45.85546875" style="59" bestFit="1" customWidth="1"/>
    <col min="4354" max="4354" width="9.140625" style="59"/>
    <col min="4355" max="4355" width="11.28515625" style="59" customWidth="1"/>
    <col min="4356" max="4356" width="10.42578125" style="59" bestFit="1" customWidth="1"/>
    <col min="4357" max="4357" width="10" style="59" bestFit="1" customWidth="1"/>
    <col min="4358" max="4358" width="12.85546875" style="59" customWidth="1"/>
    <col min="4359" max="4359" width="11.140625" style="59" customWidth="1"/>
    <col min="4360" max="4360" width="10.5703125" style="59" customWidth="1"/>
    <col min="4361" max="4608" width="9.140625" style="59"/>
    <col min="4609" max="4609" width="45.85546875" style="59" bestFit="1" customWidth="1"/>
    <col min="4610" max="4610" width="9.140625" style="59"/>
    <col min="4611" max="4611" width="11.28515625" style="59" customWidth="1"/>
    <col min="4612" max="4612" width="10.42578125" style="59" bestFit="1" customWidth="1"/>
    <col min="4613" max="4613" width="10" style="59" bestFit="1" customWidth="1"/>
    <col min="4614" max="4614" width="12.85546875" style="59" customWidth="1"/>
    <col min="4615" max="4615" width="11.140625" style="59" customWidth="1"/>
    <col min="4616" max="4616" width="10.5703125" style="59" customWidth="1"/>
    <col min="4617" max="4864" width="9.140625" style="59"/>
    <col min="4865" max="4865" width="45.85546875" style="59" bestFit="1" customWidth="1"/>
    <col min="4866" max="4866" width="9.140625" style="59"/>
    <col min="4867" max="4867" width="11.28515625" style="59" customWidth="1"/>
    <col min="4868" max="4868" width="10.42578125" style="59" bestFit="1" customWidth="1"/>
    <col min="4869" max="4869" width="10" style="59" bestFit="1" customWidth="1"/>
    <col min="4870" max="4870" width="12.85546875" style="59" customWidth="1"/>
    <col min="4871" max="4871" width="11.140625" style="59" customWidth="1"/>
    <col min="4872" max="4872" width="10.5703125" style="59" customWidth="1"/>
    <col min="4873" max="5120" width="9.140625" style="59"/>
    <col min="5121" max="5121" width="45.85546875" style="59" bestFit="1" customWidth="1"/>
    <col min="5122" max="5122" width="9.140625" style="59"/>
    <col min="5123" max="5123" width="11.28515625" style="59" customWidth="1"/>
    <col min="5124" max="5124" width="10.42578125" style="59" bestFit="1" customWidth="1"/>
    <col min="5125" max="5125" width="10" style="59" bestFit="1" customWidth="1"/>
    <col min="5126" max="5126" width="12.85546875" style="59" customWidth="1"/>
    <col min="5127" max="5127" width="11.140625" style="59" customWidth="1"/>
    <col min="5128" max="5128" width="10.5703125" style="59" customWidth="1"/>
    <col min="5129" max="5376" width="9.140625" style="59"/>
    <col min="5377" max="5377" width="45.85546875" style="59" bestFit="1" customWidth="1"/>
    <col min="5378" max="5378" width="9.140625" style="59"/>
    <col min="5379" max="5379" width="11.28515625" style="59" customWidth="1"/>
    <col min="5380" max="5380" width="10.42578125" style="59" bestFit="1" customWidth="1"/>
    <col min="5381" max="5381" width="10" style="59" bestFit="1" customWidth="1"/>
    <col min="5382" max="5382" width="12.85546875" style="59" customWidth="1"/>
    <col min="5383" max="5383" width="11.140625" style="59" customWidth="1"/>
    <col min="5384" max="5384" width="10.5703125" style="59" customWidth="1"/>
    <col min="5385" max="5632" width="9.140625" style="59"/>
    <col min="5633" max="5633" width="45.85546875" style="59" bestFit="1" customWidth="1"/>
    <col min="5634" max="5634" width="9.140625" style="59"/>
    <col min="5635" max="5635" width="11.28515625" style="59" customWidth="1"/>
    <col min="5636" max="5636" width="10.42578125" style="59" bestFit="1" customWidth="1"/>
    <col min="5637" max="5637" width="10" style="59" bestFit="1" customWidth="1"/>
    <col min="5638" max="5638" width="12.85546875" style="59" customWidth="1"/>
    <col min="5639" max="5639" width="11.140625" style="59" customWidth="1"/>
    <col min="5640" max="5640" width="10.5703125" style="59" customWidth="1"/>
    <col min="5641" max="5888" width="9.140625" style="59"/>
    <col min="5889" max="5889" width="45.85546875" style="59" bestFit="1" customWidth="1"/>
    <col min="5890" max="5890" width="9.140625" style="59"/>
    <col min="5891" max="5891" width="11.28515625" style="59" customWidth="1"/>
    <col min="5892" max="5892" width="10.42578125" style="59" bestFit="1" customWidth="1"/>
    <col min="5893" max="5893" width="10" style="59" bestFit="1" customWidth="1"/>
    <col min="5894" max="5894" width="12.85546875" style="59" customWidth="1"/>
    <col min="5895" max="5895" width="11.140625" style="59" customWidth="1"/>
    <col min="5896" max="5896" width="10.5703125" style="59" customWidth="1"/>
    <col min="5897" max="6144" width="9.140625" style="59"/>
    <col min="6145" max="6145" width="45.85546875" style="59" bestFit="1" customWidth="1"/>
    <col min="6146" max="6146" width="9.140625" style="59"/>
    <col min="6147" max="6147" width="11.28515625" style="59" customWidth="1"/>
    <col min="6148" max="6148" width="10.42578125" style="59" bestFit="1" customWidth="1"/>
    <col min="6149" max="6149" width="10" style="59" bestFit="1" customWidth="1"/>
    <col min="6150" max="6150" width="12.85546875" style="59" customWidth="1"/>
    <col min="6151" max="6151" width="11.140625" style="59" customWidth="1"/>
    <col min="6152" max="6152" width="10.5703125" style="59" customWidth="1"/>
    <col min="6153" max="6400" width="9.140625" style="59"/>
    <col min="6401" max="6401" width="45.85546875" style="59" bestFit="1" customWidth="1"/>
    <col min="6402" max="6402" width="9.140625" style="59"/>
    <col min="6403" max="6403" width="11.28515625" style="59" customWidth="1"/>
    <col min="6404" max="6404" width="10.42578125" style="59" bestFit="1" customWidth="1"/>
    <col min="6405" max="6405" width="10" style="59" bestFit="1" customWidth="1"/>
    <col min="6406" max="6406" width="12.85546875" style="59" customWidth="1"/>
    <col min="6407" max="6407" width="11.140625" style="59" customWidth="1"/>
    <col min="6408" max="6408" width="10.5703125" style="59" customWidth="1"/>
    <col min="6409" max="6656" width="9.140625" style="59"/>
    <col min="6657" max="6657" width="45.85546875" style="59" bestFit="1" customWidth="1"/>
    <col min="6658" max="6658" width="9.140625" style="59"/>
    <col min="6659" max="6659" width="11.28515625" style="59" customWidth="1"/>
    <col min="6660" max="6660" width="10.42578125" style="59" bestFit="1" customWidth="1"/>
    <col min="6661" max="6661" width="10" style="59" bestFit="1" customWidth="1"/>
    <col min="6662" max="6662" width="12.85546875" style="59" customWidth="1"/>
    <col min="6663" max="6663" width="11.140625" style="59" customWidth="1"/>
    <col min="6664" max="6664" width="10.5703125" style="59" customWidth="1"/>
    <col min="6665" max="6912" width="9.140625" style="59"/>
    <col min="6913" max="6913" width="45.85546875" style="59" bestFit="1" customWidth="1"/>
    <col min="6914" max="6914" width="9.140625" style="59"/>
    <col min="6915" max="6915" width="11.28515625" style="59" customWidth="1"/>
    <col min="6916" max="6916" width="10.42578125" style="59" bestFit="1" customWidth="1"/>
    <col min="6917" max="6917" width="10" style="59" bestFit="1" customWidth="1"/>
    <col min="6918" max="6918" width="12.85546875" style="59" customWidth="1"/>
    <col min="6919" max="6919" width="11.140625" style="59" customWidth="1"/>
    <col min="6920" max="6920" width="10.5703125" style="59" customWidth="1"/>
    <col min="6921" max="7168" width="9.140625" style="59"/>
    <col min="7169" max="7169" width="45.85546875" style="59" bestFit="1" customWidth="1"/>
    <col min="7170" max="7170" width="9.140625" style="59"/>
    <col min="7171" max="7171" width="11.28515625" style="59" customWidth="1"/>
    <col min="7172" max="7172" width="10.42578125" style="59" bestFit="1" customWidth="1"/>
    <col min="7173" max="7173" width="10" style="59" bestFit="1" customWidth="1"/>
    <col min="7174" max="7174" width="12.85546875" style="59" customWidth="1"/>
    <col min="7175" max="7175" width="11.140625" style="59" customWidth="1"/>
    <col min="7176" max="7176" width="10.5703125" style="59" customWidth="1"/>
    <col min="7177" max="7424" width="9.140625" style="59"/>
    <col min="7425" max="7425" width="45.85546875" style="59" bestFit="1" customWidth="1"/>
    <col min="7426" max="7426" width="9.140625" style="59"/>
    <col min="7427" max="7427" width="11.28515625" style="59" customWidth="1"/>
    <col min="7428" max="7428" width="10.42578125" style="59" bestFit="1" customWidth="1"/>
    <col min="7429" max="7429" width="10" style="59" bestFit="1" customWidth="1"/>
    <col min="7430" max="7430" width="12.85546875" style="59" customWidth="1"/>
    <col min="7431" max="7431" width="11.140625" style="59" customWidth="1"/>
    <col min="7432" max="7432" width="10.5703125" style="59" customWidth="1"/>
    <col min="7433" max="7680" width="9.140625" style="59"/>
    <col min="7681" max="7681" width="45.85546875" style="59" bestFit="1" customWidth="1"/>
    <col min="7682" max="7682" width="9.140625" style="59"/>
    <col min="7683" max="7683" width="11.28515625" style="59" customWidth="1"/>
    <col min="7684" max="7684" width="10.42578125" style="59" bestFit="1" customWidth="1"/>
    <col min="7685" max="7685" width="10" style="59" bestFit="1" customWidth="1"/>
    <col min="7686" max="7686" width="12.85546875" style="59" customWidth="1"/>
    <col min="7687" max="7687" width="11.140625" style="59" customWidth="1"/>
    <col min="7688" max="7688" width="10.5703125" style="59" customWidth="1"/>
    <col min="7689" max="7936" width="9.140625" style="59"/>
    <col min="7937" max="7937" width="45.85546875" style="59" bestFit="1" customWidth="1"/>
    <col min="7938" max="7938" width="9.140625" style="59"/>
    <col min="7939" max="7939" width="11.28515625" style="59" customWidth="1"/>
    <col min="7940" max="7940" width="10.42578125" style="59" bestFit="1" customWidth="1"/>
    <col min="7941" max="7941" width="10" style="59" bestFit="1" customWidth="1"/>
    <col min="7942" max="7942" width="12.85546875" style="59" customWidth="1"/>
    <col min="7943" max="7943" width="11.140625" style="59" customWidth="1"/>
    <col min="7944" max="7944" width="10.5703125" style="59" customWidth="1"/>
    <col min="7945" max="8192" width="9.140625" style="59"/>
    <col min="8193" max="8193" width="45.85546875" style="59" bestFit="1" customWidth="1"/>
    <col min="8194" max="8194" width="9.140625" style="59"/>
    <col min="8195" max="8195" width="11.28515625" style="59" customWidth="1"/>
    <col min="8196" max="8196" width="10.42578125" style="59" bestFit="1" customWidth="1"/>
    <col min="8197" max="8197" width="10" style="59" bestFit="1" customWidth="1"/>
    <col min="8198" max="8198" width="12.85546875" style="59" customWidth="1"/>
    <col min="8199" max="8199" width="11.140625" style="59" customWidth="1"/>
    <col min="8200" max="8200" width="10.5703125" style="59" customWidth="1"/>
    <col min="8201" max="8448" width="9.140625" style="59"/>
    <col min="8449" max="8449" width="45.85546875" style="59" bestFit="1" customWidth="1"/>
    <col min="8450" max="8450" width="9.140625" style="59"/>
    <col min="8451" max="8451" width="11.28515625" style="59" customWidth="1"/>
    <col min="8452" max="8452" width="10.42578125" style="59" bestFit="1" customWidth="1"/>
    <col min="8453" max="8453" width="10" style="59" bestFit="1" customWidth="1"/>
    <col min="8454" max="8454" width="12.85546875" style="59" customWidth="1"/>
    <col min="8455" max="8455" width="11.140625" style="59" customWidth="1"/>
    <col min="8456" max="8456" width="10.5703125" style="59" customWidth="1"/>
    <col min="8457" max="8704" width="9.140625" style="59"/>
    <col min="8705" max="8705" width="45.85546875" style="59" bestFit="1" customWidth="1"/>
    <col min="8706" max="8706" width="9.140625" style="59"/>
    <col min="8707" max="8707" width="11.28515625" style="59" customWidth="1"/>
    <col min="8708" max="8708" width="10.42578125" style="59" bestFit="1" customWidth="1"/>
    <col min="8709" max="8709" width="10" style="59" bestFit="1" customWidth="1"/>
    <col min="8710" max="8710" width="12.85546875" style="59" customWidth="1"/>
    <col min="8711" max="8711" width="11.140625" style="59" customWidth="1"/>
    <col min="8712" max="8712" width="10.5703125" style="59" customWidth="1"/>
    <col min="8713" max="8960" width="9.140625" style="59"/>
    <col min="8961" max="8961" width="45.85546875" style="59" bestFit="1" customWidth="1"/>
    <col min="8962" max="8962" width="9.140625" style="59"/>
    <col min="8963" max="8963" width="11.28515625" style="59" customWidth="1"/>
    <col min="8964" max="8964" width="10.42578125" style="59" bestFit="1" customWidth="1"/>
    <col min="8965" max="8965" width="10" style="59" bestFit="1" customWidth="1"/>
    <col min="8966" max="8966" width="12.85546875" style="59" customWidth="1"/>
    <col min="8967" max="8967" width="11.140625" style="59" customWidth="1"/>
    <col min="8968" max="8968" width="10.5703125" style="59" customWidth="1"/>
    <col min="8969" max="9216" width="9.140625" style="59"/>
    <col min="9217" max="9217" width="45.85546875" style="59" bestFit="1" customWidth="1"/>
    <col min="9218" max="9218" width="9.140625" style="59"/>
    <col min="9219" max="9219" width="11.28515625" style="59" customWidth="1"/>
    <col min="9220" max="9220" width="10.42578125" style="59" bestFit="1" customWidth="1"/>
    <col min="9221" max="9221" width="10" style="59" bestFit="1" customWidth="1"/>
    <col min="9222" max="9222" width="12.85546875" style="59" customWidth="1"/>
    <col min="9223" max="9223" width="11.140625" style="59" customWidth="1"/>
    <col min="9224" max="9224" width="10.5703125" style="59" customWidth="1"/>
    <col min="9225" max="9472" width="9.140625" style="59"/>
    <col min="9473" max="9473" width="45.85546875" style="59" bestFit="1" customWidth="1"/>
    <col min="9474" max="9474" width="9.140625" style="59"/>
    <col min="9475" max="9475" width="11.28515625" style="59" customWidth="1"/>
    <col min="9476" max="9476" width="10.42578125" style="59" bestFit="1" customWidth="1"/>
    <col min="9477" max="9477" width="10" style="59" bestFit="1" customWidth="1"/>
    <col min="9478" max="9478" width="12.85546875" style="59" customWidth="1"/>
    <col min="9479" max="9479" width="11.140625" style="59" customWidth="1"/>
    <col min="9480" max="9480" width="10.5703125" style="59" customWidth="1"/>
    <col min="9481" max="9728" width="9.140625" style="59"/>
    <col min="9729" max="9729" width="45.85546875" style="59" bestFit="1" customWidth="1"/>
    <col min="9730" max="9730" width="9.140625" style="59"/>
    <col min="9731" max="9731" width="11.28515625" style="59" customWidth="1"/>
    <col min="9732" max="9732" width="10.42578125" style="59" bestFit="1" customWidth="1"/>
    <col min="9733" max="9733" width="10" style="59" bestFit="1" customWidth="1"/>
    <col min="9734" max="9734" width="12.85546875" style="59" customWidth="1"/>
    <col min="9735" max="9735" width="11.140625" style="59" customWidth="1"/>
    <col min="9736" max="9736" width="10.5703125" style="59" customWidth="1"/>
    <col min="9737" max="9984" width="9.140625" style="59"/>
    <col min="9985" max="9985" width="45.85546875" style="59" bestFit="1" customWidth="1"/>
    <col min="9986" max="9986" width="9.140625" style="59"/>
    <col min="9987" max="9987" width="11.28515625" style="59" customWidth="1"/>
    <col min="9988" max="9988" width="10.42578125" style="59" bestFit="1" customWidth="1"/>
    <col min="9989" max="9989" width="10" style="59" bestFit="1" customWidth="1"/>
    <col min="9990" max="9990" width="12.85546875" style="59" customWidth="1"/>
    <col min="9991" max="9991" width="11.140625" style="59" customWidth="1"/>
    <col min="9992" max="9992" width="10.5703125" style="59" customWidth="1"/>
    <col min="9993" max="10240" width="9.140625" style="59"/>
    <col min="10241" max="10241" width="45.85546875" style="59" bestFit="1" customWidth="1"/>
    <col min="10242" max="10242" width="9.140625" style="59"/>
    <col min="10243" max="10243" width="11.28515625" style="59" customWidth="1"/>
    <col min="10244" max="10244" width="10.42578125" style="59" bestFit="1" customWidth="1"/>
    <col min="10245" max="10245" width="10" style="59" bestFit="1" customWidth="1"/>
    <col min="10246" max="10246" width="12.85546875" style="59" customWidth="1"/>
    <col min="10247" max="10247" width="11.140625" style="59" customWidth="1"/>
    <col min="10248" max="10248" width="10.5703125" style="59" customWidth="1"/>
    <col min="10249" max="10496" width="9.140625" style="59"/>
    <col min="10497" max="10497" width="45.85546875" style="59" bestFit="1" customWidth="1"/>
    <col min="10498" max="10498" width="9.140625" style="59"/>
    <col min="10499" max="10499" width="11.28515625" style="59" customWidth="1"/>
    <col min="10500" max="10500" width="10.42578125" style="59" bestFit="1" customWidth="1"/>
    <col min="10501" max="10501" width="10" style="59" bestFit="1" customWidth="1"/>
    <col min="10502" max="10502" width="12.85546875" style="59" customWidth="1"/>
    <col min="10503" max="10503" width="11.140625" style="59" customWidth="1"/>
    <col min="10504" max="10504" width="10.5703125" style="59" customWidth="1"/>
    <col min="10505" max="10752" width="9.140625" style="59"/>
    <col min="10753" max="10753" width="45.85546875" style="59" bestFit="1" customWidth="1"/>
    <col min="10754" max="10754" width="9.140625" style="59"/>
    <col min="10755" max="10755" width="11.28515625" style="59" customWidth="1"/>
    <col min="10756" max="10756" width="10.42578125" style="59" bestFit="1" customWidth="1"/>
    <col min="10757" max="10757" width="10" style="59" bestFit="1" customWidth="1"/>
    <col min="10758" max="10758" width="12.85546875" style="59" customWidth="1"/>
    <col min="10759" max="10759" width="11.140625" style="59" customWidth="1"/>
    <col min="10760" max="10760" width="10.5703125" style="59" customWidth="1"/>
    <col min="10761" max="11008" width="9.140625" style="59"/>
    <col min="11009" max="11009" width="45.85546875" style="59" bestFit="1" customWidth="1"/>
    <col min="11010" max="11010" width="9.140625" style="59"/>
    <col min="11011" max="11011" width="11.28515625" style="59" customWidth="1"/>
    <col min="11012" max="11012" width="10.42578125" style="59" bestFit="1" customWidth="1"/>
    <col min="11013" max="11013" width="10" style="59" bestFit="1" customWidth="1"/>
    <col min="11014" max="11014" width="12.85546875" style="59" customWidth="1"/>
    <col min="11015" max="11015" width="11.140625" style="59" customWidth="1"/>
    <col min="11016" max="11016" width="10.5703125" style="59" customWidth="1"/>
    <col min="11017" max="11264" width="9.140625" style="59"/>
    <col min="11265" max="11265" width="45.85546875" style="59" bestFit="1" customWidth="1"/>
    <col min="11266" max="11266" width="9.140625" style="59"/>
    <col min="11267" max="11267" width="11.28515625" style="59" customWidth="1"/>
    <col min="11268" max="11268" width="10.42578125" style="59" bestFit="1" customWidth="1"/>
    <col min="11269" max="11269" width="10" style="59" bestFit="1" customWidth="1"/>
    <col min="11270" max="11270" width="12.85546875" style="59" customWidth="1"/>
    <col min="11271" max="11271" width="11.140625" style="59" customWidth="1"/>
    <col min="11272" max="11272" width="10.5703125" style="59" customWidth="1"/>
    <col min="11273" max="11520" width="9.140625" style="59"/>
    <col min="11521" max="11521" width="45.85546875" style="59" bestFit="1" customWidth="1"/>
    <col min="11522" max="11522" width="9.140625" style="59"/>
    <col min="11523" max="11523" width="11.28515625" style="59" customWidth="1"/>
    <col min="11524" max="11524" width="10.42578125" style="59" bestFit="1" customWidth="1"/>
    <col min="11525" max="11525" width="10" style="59" bestFit="1" customWidth="1"/>
    <col min="11526" max="11526" width="12.85546875" style="59" customWidth="1"/>
    <col min="11527" max="11527" width="11.140625" style="59" customWidth="1"/>
    <col min="11528" max="11528" width="10.5703125" style="59" customWidth="1"/>
    <col min="11529" max="11776" width="9.140625" style="59"/>
    <col min="11777" max="11777" width="45.85546875" style="59" bestFit="1" customWidth="1"/>
    <col min="11778" max="11778" width="9.140625" style="59"/>
    <col min="11779" max="11779" width="11.28515625" style="59" customWidth="1"/>
    <col min="11780" max="11780" width="10.42578125" style="59" bestFit="1" customWidth="1"/>
    <col min="11781" max="11781" width="10" style="59" bestFit="1" customWidth="1"/>
    <col min="11782" max="11782" width="12.85546875" style="59" customWidth="1"/>
    <col min="11783" max="11783" width="11.140625" style="59" customWidth="1"/>
    <col min="11784" max="11784" width="10.5703125" style="59" customWidth="1"/>
    <col min="11785" max="12032" width="9.140625" style="59"/>
    <col min="12033" max="12033" width="45.85546875" style="59" bestFit="1" customWidth="1"/>
    <col min="12034" max="12034" width="9.140625" style="59"/>
    <col min="12035" max="12035" width="11.28515625" style="59" customWidth="1"/>
    <col min="12036" max="12036" width="10.42578125" style="59" bestFit="1" customWidth="1"/>
    <col min="12037" max="12037" width="10" style="59" bestFit="1" customWidth="1"/>
    <col min="12038" max="12038" width="12.85546875" style="59" customWidth="1"/>
    <col min="12039" max="12039" width="11.140625" style="59" customWidth="1"/>
    <col min="12040" max="12040" width="10.5703125" style="59" customWidth="1"/>
    <col min="12041" max="12288" width="9.140625" style="59"/>
    <col min="12289" max="12289" width="45.85546875" style="59" bestFit="1" customWidth="1"/>
    <col min="12290" max="12290" width="9.140625" style="59"/>
    <col min="12291" max="12291" width="11.28515625" style="59" customWidth="1"/>
    <col min="12292" max="12292" width="10.42578125" style="59" bestFit="1" customWidth="1"/>
    <col min="12293" max="12293" width="10" style="59" bestFit="1" customWidth="1"/>
    <col min="12294" max="12294" width="12.85546875" style="59" customWidth="1"/>
    <col min="12295" max="12295" width="11.140625" style="59" customWidth="1"/>
    <col min="12296" max="12296" width="10.5703125" style="59" customWidth="1"/>
    <col min="12297" max="12544" width="9.140625" style="59"/>
    <col min="12545" max="12545" width="45.85546875" style="59" bestFit="1" customWidth="1"/>
    <col min="12546" max="12546" width="9.140625" style="59"/>
    <col min="12547" max="12547" width="11.28515625" style="59" customWidth="1"/>
    <col min="12548" max="12548" width="10.42578125" style="59" bestFit="1" customWidth="1"/>
    <col min="12549" max="12549" width="10" style="59" bestFit="1" customWidth="1"/>
    <col min="12550" max="12550" width="12.85546875" style="59" customWidth="1"/>
    <col min="12551" max="12551" width="11.140625" style="59" customWidth="1"/>
    <col min="12552" max="12552" width="10.5703125" style="59" customWidth="1"/>
    <col min="12553" max="12800" width="9.140625" style="59"/>
    <col min="12801" max="12801" width="45.85546875" style="59" bestFit="1" customWidth="1"/>
    <col min="12802" max="12802" width="9.140625" style="59"/>
    <col min="12803" max="12803" width="11.28515625" style="59" customWidth="1"/>
    <col min="12804" max="12804" width="10.42578125" style="59" bestFit="1" customWidth="1"/>
    <col min="12805" max="12805" width="10" style="59" bestFit="1" customWidth="1"/>
    <col min="12806" max="12806" width="12.85546875" style="59" customWidth="1"/>
    <col min="12807" max="12807" width="11.140625" style="59" customWidth="1"/>
    <col min="12808" max="12808" width="10.5703125" style="59" customWidth="1"/>
    <col min="12809" max="13056" width="9.140625" style="59"/>
    <col min="13057" max="13057" width="45.85546875" style="59" bestFit="1" customWidth="1"/>
    <col min="13058" max="13058" width="9.140625" style="59"/>
    <col min="13059" max="13059" width="11.28515625" style="59" customWidth="1"/>
    <col min="13060" max="13060" width="10.42578125" style="59" bestFit="1" customWidth="1"/>
    <col min="13061" max="13061" width="10" style="59" bestFit="1" customWidth="1"/>
    <col min="13062" max="13062" width="12.85546875" style="59" customWidth="1"/>
    <col min="13063" max="13063" width="11.140625" style="59" customWidth="1"/>
    <col min="13064" max="13064" width="10.5703125" style="59" customWidth="1"/>
    <col min="13065" max="13312" width="9.140625" style="59"/>
    <col min="13313" max="13313" width="45.85546875" style="59" bestFit="1" customWidth="1"/>
    <col min="13314" max="13314" width="9.140625" style="59"/>
    <col min="13315" max="13315" width="11.28515625" style="59" customWidth="1"/>
    <col min="13316" max="13316" width="10.42578125" style="59" bestFit="1" customWidth="1"/>
    <col min="13317" max="13317" width="10" style="59" bestFit="1" customWidth="1"/>
    <col min="13318" max="13318" width="12.85546875" style="59" customWidth="1"/>
    <col min="13319" max="13319" width="11.140625" style="59" customWidth="1"/>
    <col min="13320" max="13320" width="10.5703125" style="59" customWidth="1"/>
    <col min="13321" max="13568" width="9.140625" style="59"/>
    <col min="13569" max="13569" width="45.85546875" style="59" bestFit="1" customWidth="1"/>
    <col min="13570" max="13570" width="9.140625" style="59"/>
    <col min="13571" max="13571" width="11.28515625" style="59" customWidth="1"/>
    <col min="13572" max="13572" width="10.42578125" style="59" bestFit="1" customWidth="1"/>
    <col min="13573" max="13573" width="10" style="59" bestFit="1" customWidth="1"/>
    <col min="13574" max="13574" width="12.85546875" style="59" customWidth="1"/>
    <col min="13575" max="13575" width="11.140625" style="59" customWidth="1"/>
    <col min="13576" max="13576" width="10.5703125" style="59" customWidth="1"/>
    <col min="13577" max="13824" width="9.140625" style="59"/>
    <col min="13825" max="13825" width="45.85546875" style="59" bestFit="1" customWidth="1"/>
    <col min="13826" max="13826" width="9.140625" style="59"/>
    <col min="13827" max="13827" width="11.28515625" style="59" customWidth="1"/>
    <col min="13828" max="13828" width="10.42578125" style="59" bestFit="1" customWidth="1"/>
    <col min="13829" max="13829" width="10" style="59" bestFit="1" customWidth="1"/>
    <col min="13830" max="13830" width="12.85546875" style="59" customWidth="1"/>
    <col min="13831" max="13831" width="11.140625" style="59" customWidth="1"/>
    <col min="13832" max="13832" width="10.5703125" style="59" customWidth="1"/>
    <col min="13833" max="14080" width="9.140625" style="59"/>
    <col min="14081" max="14081" width="45.85546875" style="59" bestFit="1" customWidth="1"/>
    <col min="14082" max="14082" width="9.140625" style="59"/>
    <col min="14083" max="14083" width="11.28515625" style="59" customWidth="1"/>
    <col min="14084" max="14084" width="10.42578125" style="59" bestFit="1" customWidth="1"/>
    <col min="14085" max="14085" width="10" style="59" bestFit="1" customWidth="1"/>
    <col min="14086" max="14086" width="12.85546875" style="59" customWidth="1"/>
    <col min="14087" max="14087" width="11.140625" style="59" customWidth="1"/>
    <col min="14088" max="14088" width="10.5703125" style="59" customWidth="1"/>
    <col min="14089" max="14336" width="9.140625" style="59"/>
    <col min="14337" max="14337" width="45.85546875" style="59" bestFit="1" customWidth="1"/>
    <col min="14338" max="14338" width="9.140625" style="59"/>
    <col min="14339" max="14339" width="11.28515625" style="59" customWidth="1"/>
    <col min="14340" max="14340" width="10.42578125" style="59" bestFit="1" customWidth="1"/>
    <col min="14341" max="14341" width="10" style="59" bestFit="1" customWidth="1"/>
    <col min="14342" max="14342" width="12.85546875" style="59" customWidth="1"/>
    <col min="14343" max="14343" width="11.140625" style="59" customWidth="1"/>
    <col min="14344" max="14344" width="10.5703125" style="59" customWidth="1"/>
    <col min="14345" max="14592" width="9.140625" style="59"/>
    <col min="14593" max="14593" width="45.85546875" style="59" bestFit="1" customWidth="1"/>
    <col min="14594" max="14594" width="9.140625" style="59"/>
    <col min="14595" max="14595" width="11.28515625" style="59" customWidth="1"/>
    <col min="14596" max="14596" width="10.42578125" style="59" bestFit="1" customWidth="1"/>
    <col min="14597" max="14597" width="10" style="59" bestFit="1" customWidth="1"/>
    <col min="14598" max="14598" width="12.85546875" style="59" customWidth="1"/>
    <col min="14599" max="14599" width="11.140625" style="59" customWidth="1"/>
    <col min="14600" max="14600" width="10.5703125" style="59" customWidth="1"/>
    <col min="14601" max="14848" width="9.140625" style="59"/>
    <col min="14849" max="14849" width="45.85546875" style="59" bestFit="1" customWidth="1"/>
    <col min="14850" max="14850" width="9.140625" style="59"/>
    <col min="14851" max="14851" width="11.28515625" style="59" customWidth="1"/>
    <col min="14852" max="14852" width="10.42578125" style="59" bestFit="1" customWidth="1"/>
    <col min="14853" max="14853" width="10" style="59" bestFit="1" customWidth="1"/>
    <col min="14854" max="14854" width="12.85546875" style="59" customWidth="1"/>
    <col min="14855" max="14855" width="11.140625" style="59" customWidth="1"/>
    <col min="14856" max="14856" width="10.5703125" style="59" customWidth="1"/>
    <col min="14857" max="15104" width="9.140625" style="59"/>
    <col min="15105" max="15105" width="45.85546875" style="59" bestFit="1" customWidth="1"/>
    <col min="15106" max="15106" width="9.140625" style="59"/>
    <col min="15107" max="15107" width="11.28515625" style="59" customWidth="1"/>
    <col min="15108" max="15108" width="10.42578125" style="59" bestFit="1" customWidth="1"/>
    <col min="15109" max="15109" width="10" style="59" bestFit="1" customWidth="1"/>
    <col min="15110" max="15110" width="12.85546875" style="59" customWidth="1"/>
    <col min="15111" max="15111" width="11.140625" style="59" customWidth="1"/>
    <col min="15112" max="15112" width="10.5703125" style="59" customWidth="1"/>
    <col min="15113" max="15360" width="9.140625" style="59"/>
    <col min="15361" max="15361" width="45.85546875" style="59" bestFit="1" customWidth="1"/>
    <col min="15362" max="15362" width="9.140625" style="59"/>
    <col min="15363" max="15363" width="11.28515625" style="59" customWidth="1"/>
    <col min="15364" max="15364" width="10.42578125" style="59" bestFit="1" customWidth="1"/>
    <col min="15365" max="15365" width="10" style="59" bestFit="1" customWidth="1"/>
    <col min="15366" max="15366" width="12.85546875" style="59" customWidth="1"/>
    <col min="15367" max="15367" width="11.140625" style="59" customWidth="1"/>
    <col min="15368" max="15368" width="10.5703125" style="59" customWidth="1"/>
    <col min="15369" max="15616" width="9.140625" style="59"/>
    <col min="15617" max="15617" width="45.85546875" style="59" bestFit="1" customWidth="1"/>
    <col min="15618" max="15618" width="9.140625" style="59"/>
    <col min="15619" max="15619" width="11.28515625" style="59" customWidth="1"/>
    <col min="15620" max="15620" width="10.42578125" style="59" bestFit="1" customWidth="1"/>
    <col min="15621" max="15621" width="10" style="59" bestFit="1" customWidth="1"/>
    <col min="15622" max="15622" width="12.85546875" style="59" customWidth="1"/>
    <col min="15623" max="15623" width="11.140625" style="59" customWidth="1"/>
    <col min="15624" max="15624" width="10.5703125" style="59" customWidth="1"/>
    <col min="15625" max="15872" width="9.140625" style="59"/>
    <col min="15873" max="15873" width="45.85546875" style="59" bestFit="1" customWidth="1"/>
    <col min="15874" max="15874" width="9.140625" style="59"/>
    <col min="15875" max="15875" width="11.28515625" style="59" customWidth="1"/>
    <col min="15876" max="15876" width="10.42578125" style="59" bestFit="1" customWidth="1"/>
    <col min="15877" max="15877" width="10" style="59" bestFit="1" customWidth="1"/>
    <col min="15878" max="15878" width="12.85546875" style="59" customWidth="1"/>
    <col min="15879" max="15879" width="11.140625" style="59" customWidth="1"/>
    <col min="15880" max="15880" width="10.5703125" style="59" customWidth="1"/>
    <col min="15881" max="16128" width="9.140625" style="59"/>
    <col min="16129" max="16129" width="45.85546875" style="59" bestFit="1" customWidth="1"/>
    <col min="16130" max="16130" width="9.140625" style="59"/>
    <col min="16131" max="16131" width="11.28515625" style="59" customWidth="1"/>
    <col min="16132" max="16132" width="10.42578125" style="59" bestFit="1" customWidth="1"/>
    <col min="16133" max="16133" width="10" style="59" bestFit="1" customWidth="1"/>
    <col min="16134" max="16134" width="12.85546875" style="59" customWidth="1"/>
    <col min="16135" max="16135" width="11.140625" style="59" customWidth="1"/>
    <col min="16136" max="16136" width="10.5703125" style="59" customWidth="1"/>
    <col min="16137" max="16384" width="9.140625" style="59"/>
  </cols>
  <sheetData>
    <row r="1" spans="1:8" s="4" customFormat="1" ht="20.25" x14ac:dyDescent="0.25">
      <c r="A1" s="650" t="s">
        <v>708</v>
      </c>
      <c r="B1" s="651"/>
      <c r="C1" s="651"/>
      <c r="D1" s="651"/>
      <c r="E1" s="651"/>
      <c r="F1" s="651"/>
      <c r="G1" s="651"/>
      <c r="H1" s="652"/>
    </row>
    <row r="2" spans="1:8" s="4" customFormat="1" ht="15.75" thickBot="1" x14ac:dyDescent="0.3">
      <c r="A2" s="653" t="s">
        <v>194</v>
      </c>
      <c r="B2" s="654"/>
      <c r="C2" s="654"/>
      <c r="D2" s="654"/>
      <c r="E2" s="654"/>
      <c r="F2" s="654"/>
      <c r="G2" s="654"/>
      <c r="H2" s="655"/>
    </row>
    <row r="3" spans="1:8" s="4" customFormat="1" ht="15" x14ac:dyDescent="0.25">
      <c r="A3" s="5" t="s">
        <v>434</v>
      </c>
      <c r="B3" s="5"/>
      <c r="C3" s="5" t="s">
        <v>174</v>
      </c>
      <c r="D3" s="5" t="s">
        <v>175</v>
      </c>
      <c r="E3" s="5"/>
      <c r="F3" s="5"/>
      <c r="G3" s="8"/>
      <c r="H3" s="8"/>
    </row>
    <row r="4" spans="1:8" s="4" customFormat="1" ht="15" x14ac:dyDescent="0.25">
      <c r="A4" s="46" t="s">
        <v>723</v>
      </c>
      <c r="B4" s="5"/>
      <c r="C4" s="9" t="s">
        <v>426</v>
      </c>
      <c r="D4" s="10">
        <v>44981</v>
      </c>
      <c r="E4" s="5"/>
      <c r="F4" s="5"/>
      <c r="G4" s="8"/>
      <c r="H4" s="8"/>
    </row>
    <row r="5" spans="1:8" s="4" customFormat="1" ht="15" x14ac:dyDescent="0.25">
      <c r="A5" s="6" t="s">
        <v>436</v>
      </c>
      <c r="B5" s="8"/>
      <c r="C5" s="6"/>
      <c r="D5" s="11"/>
      <c r="E5" s="5"/>
      <c r="F5" s="5"/>
      <c r="G5" s="8"/>
      <c r="H5" s="8"/>
    </row>
    <row r="6" spans="1:8" ht="25.5" x14ac:dyDescent="0.2">
      <c r="A6" s="57" t="s">
        <v>176</v>
      </c>
      <c r="B6" s="57" t="s">
        <v>177</v>
      </c>
      <c r="C6" s="57" t="s">
        <v>70</v>
      </c>
      <c r="D6" s="57" t="s">
        <v>178</v>
      </c>
      <c r="E6" s="57" t="s">
        <v>179</v>
      </c>
      <c r="F6" s="57" t="s">
        <v>180</v>
      </c>
      <c r="G6" s="58" t="s">
        <v>181</v>
      </c>
      <c r="H6" s="58" t="s">
        <v>182</v>
      </c>
    </row>
    <row r="7" spans="1:8" x14ac:dyDescent="0.2">
      <c r="A7" s="60" t="s">
        <v>183</v>
      </c>
      <c r="B7" s="57"/>
      <c r="C7" s="57"/>
      <c r="D7" s="57"/>
      <c r="E7" s="57"/>
      <c r="F7" s="57"/>
      <c r="G7" s="58"/>
      <c r="H7" s="58"/>
    </row>
    <row r="8" spans="1:8" s="127" customFormat="1" x14ac:dyDescent="0.25">
      <c r="A8" s="126" t="s">
        <v>643</v>
      </c>
      <c r="B8" s="61" t="s">
        <v>426</v>
      </c>
      <c r="C8" s="130">
        <v>1</v>
      </c>
      <c r="D8" s="129">
        <f>'Resumo de Cotações'!L10</f>
        <v>66.666666666666671</v>
      </c>
      <c r="E8" s="61"/>
      <c r="F8" s="62">
        <f>D8*C8</f>
        <v>66.666666666666671</v>
      </c>
      <c r="G8" s="135" t="s">
        <v>653</v>
      </c>
      <c r="H8" s="63" t="s">
        <v>694</v>
      </c>
    </row>
    <row r="9" spans="1:8" x14ac:dyDescent="0.2">
      <c r="A9" s="64"/>
      <c r="B9" s="61"/>
      <c r="C9" s="65"/>
      <c r="D9" s="66"/>
      <c r="E9" s="57"/>
      <c r="F9" s="62"/>
      <c r="G9" s="63"/>
      <c r="H9" s="58"/>
    </row>
    <row r="10" spans="1:8" x14ac:dyDescent="0.2">
      <c r="A10" s="67" t="s">
        <v>455</v>
      </c>
      <c r="B10" s="68"/>
      <c r="C10" s="125"/>
      <c r="D10" s="69"/>
      <c r="E10" s="70"/>
      <c r="F10" s="71"/>
      <c r="G10" s="124"/>
      <c r="H10" s="72"/>
    </row>
    <row r="11" spans="1:8" s="14" customFormat="1" x14ac:dyDescent="0.2">
      <c r="A11" s="68" t="s">
        <v>461</v>
      </c>
      <c r="B11" s="125" t="s">
        <v>457</v>
      </c>
      <c r="C11" s="73">
        <v>0.5</v>
      </c>
      <c r="D11" s="69">
        <v>18.010000000000002</v>
      </c>
      <c r="E11" s="70"/>
      <c r="F11" s="62">
        <f>D11*C11</f>
        <v>9.0050000000000008</v>
      </c>
      <c r="G11" s="124" t="s">
        <v>462</v>
      </c>
      <c r="H11" s="131" t="s">
        <v>637</v>
      </c>
    </row>
    <row r="12" spans="1:8" x14ac:dyDescent="0.2">
      <c r="A12" s="68" t="s">
        <v>659</v>
      </c>
      <c r="B12" s="125" t="s">
        <v>457</v>
      </c>
      <c r="C12" s="73">
        <v>0.5</v>
      </c>
      <c r="D12" s="69">
        <v>21.35</v>
      </c>
      <c r="E12" s="70"/>
      <c r="F12" s="62">
        <f>D12*C12</f>
        <v>10.675000000000001</v>
      </c>
      <c r="G12" s="124" t="s">
        <v>462</v>
      </c>
      <c r="H12" s="131" t="s">
        <v>660</v>
      </c>
    </row>
    <row r="13" spans="1:8" x14ac:dyDescent="0.2">
      <c r="A13" s="68"/>
      <c r="B13" s="125"/>
      <c r="C13" s="73"/>
      <c r="D13" s="69"/>
      <c r="E13" s="70"/>
      <c r="F13" s="62"/>
      <c r="G13" s="124"/>
      <c r="H13" s="131"/>
    </row>
    <row r="14" spans="1:8" x14ac:dyDescent="0.2">
      <c r="A14" s="67" t="s">
        <v>184</v>
      </c>
      <c r="B14" s="68"/>
      <c r="C14" s="68"/>
      <c r="D14" s="68"/>
      <c r="E14" s="68"/>
      <c r="F14" s="76">
        <f>SUM(F8:F13)</f>
        <v>86.346666666666664</v>
      </c>
      <c r="G14" s="124"/>
      <c r="H14" s="72"/>
    </row>
    <row r="15" spans="1:8" x14ac:dyDescent="0.2">
      <c r="A15" s="68" t="s">
        <v>185</v>
      </c>
      <c r="B15" s="68"/>
      <c r="C15" s="68"/>
      <c r="D15" s="77">
        <v>0.90920000000000001</v>
      </c>
      <c r="E15" s="68"/>
      <c r="F15" s="78"/>
      <c r="G15" s="124"/>
      <c r="H15" s="72"/>
    </row>
    <row r="16" spans="1:8" x14ac:dyDescent="0.2">
      <c r="A16" s="68"/>
      <c r="B16" s="68"/>
      <c r="C16" s="68"/>
      <c r="D16" s="68"/>
      <c r="E16" s="68"/>
      <c r="F16" s="71"/>
      <c r="G16" s="124"/>
      <c r="H16" s="72"/>
    </row>
    <row r="17" spans="1:8" x14ac:dyDescent="0.2">
      <c r="A17" s="72" t="s">
        <v>186</v>
      </c>
      <c r="B17" s="68"/>
      <c r="C17" s="68"/>
      <c r="D17" s="68"/>
      <c r="E17" s="68"/>
      <c r="F17" s="71"/>
      <c r="G17" s="72"/>
      <c r="H17" s="72"/>
    </row>
    <row r="18" spans="1:8" ht="25.5" x14ac:dyDescent="0.2">
      <c r="A18" s="72" t="s">
        <v>187</v>
      </c>
      <c r="B18" s="68"/>
      <c r="C18" s="68"/>
      <c r="D18" s="77">
        <v>0</v>
      </c>
      <c r="E18" s="68"/>
      <c r="F18" s="78">
        <f>F14*D18</f>
        <v>0</v>
      </c>
      <c r="G18" s="72"/>
      <c r="H18" s="72"/>
    </row>
    <row r="19" spans="1:8" x14ac:dyDescent="0.2">
      <c r="A19" s="72"/>
      <c r="B19" s="68"/>
      <c r="C19" s="68"/>
      <c r="D19" s="77"/>
      <c r="E19" s="68"/>
      <c r="F19" s="78"/>
      <c r="G19" s="72"/>
      <c r="H19" s="72"/>
    </row>
    <row r="20" spans="1:8" x14ac:dyDescent="0.2">
      <c r="A20" s="79" t="s">
        <v>188</v>
      </c>
      <c r="B20" s="68"/>
      <c r="C20" s="68"/>
      <c r="D20" s="68"/>
      <c r="E20" s="68"/>
      <c r="F20" s="76">
        <f>F18+F14</f>
        <v>86.346666666666664</v>
      </c>
      <c r="G20" s="72"/>
      <c r="H20" s="72"/>
    </row>
    <row r="22" spans="1:8" s="119" customFormat="1" ht="12.75" customHeight="1" x14ac:dyDescent="0.2"/>
    <row r="23" spans="1:8" s="119" customFormat="1" ht="12.75" customHeight="1" x14ac:dyDescent="0.2"/>
    <row r="24" spans="1:8" s="119" customFormat="1" x14ac:dyDescent="0.2"/>
    <row r="25" spans="1:8" s="119" customFormat="1" ht="12.75" customHeight="1" x14ac:dyDescent="0.2"/>
    <row r="26" spans="1:8" s="119" customFormat="1" ht="12.75" customHeight="1" x14ac:dyDescent="0.2"/>
    <row r="27" spans="1:8" s="119" customFormat="1" ht="12.75" customHeight="1" x14ac:dyDescent="0.2"/>
    <row r="30" spans="1:8" ht="13.5" thickBot="1" x14ac:dyDescent="0.25">
      <c r="C30" s="81"/>
      <c r="D30" s="82"/>
      <c r="E30" s="81"/>
      <c r="F30" s="393"/>
    </row>
    <row r="31" spans="1:8" x14ac:dyDescent="0.2">
      <c r="C31" s="474" t="s">
        <v>1270</v>
      </c>
      <c r="D31" s="474"/>
      <c r="E31" s="474"/>
      <c r="F31" s="474"/>
    </row>
    <row r="32" spans="1:8" x14ac:dyDescent="0.2">
      <c r="C32" s="465" t="s">
        <v>1271</v>
      </c>
      <c r="D32" s="465"/>
      <c r="E32" s="465"/>
      <c r="F32" s="465"/>
    </row>
  </sheetData>
  <mergeCells count="4">
    <mergeCell ref="A1:H1"/>
    <mergeCell ref="A2:H2"/>
    <mergeCell ref="C31:F31"/>
    <mergeCell ref="C32:F32"/>
  </mergeCells>
  <pageMargins left="0.511811024" right="0.511811024" top="0.78740157499999996" bottom="0.78740157499999996" header="0.31496062000000002" footer="0.31496062000000002"/>
  <pageSetup paperSize="9" scale="75"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H32"/>
  <sheetViews>
    <sheetView view="pageBreakPreview" zoomScale="60" zoomScaleNormal="100" workbookViewId="0">
      <selection activeCell="C30" sqref="C30:F32"/>
    </sheetView>
  </sheetViews>
  <sheetFormatPr defaultRowHeight="12.75" x14ac:dyDescent="0.2"/>
  <cols>
    <col min="1" max="1" width="45.85546875" style="59" bestFit="1" customWidth="1"/>
    <col min="2" max="2" width="9.140625" style="59"/>
    <col min="3" max="3" width="11.28515625" style="59" customWidth="1"/>
    <col min="4" max="4" width="11" style="59" bestFit="1" customWidth="1"/>
    <col min="5" max="5" width="10" style="59" bestFit="1" customWidth="1"/>
    <col min="6" max="6" width="12.85546875" style="80" customWidth="1"/>
    <col min="7" max="7" width="11.140625" style="59" customWidth="1"/>
    <col min="8" max="8" width="10.5703125" style="59" customWidth="1"/>
    <col min="9" max="256" width="9.140625" style="59"/>
    <col min="257" max="257" width="45.85546875" style="59" bestFit="1" customWidth="1"/>
    <col min="258" max="258" width="9.140625" style="59"/>
    <col min="259" max="259" width="11.28515625" style="59" customWidth="1"/>
    <col min="260" max="260" width="10.42578125" style="59" bestFit="1" customWidth="1"/>
    <col min="261" max="261" width="10" style="59" bestFit="1" customWidth="1"/>
    <col min="262" max="262" width="12.85546875" style="59" customWidth="1"/>
    <col min="263" max="263" width="11.140625" style="59" customWidth="1"/>
    <col min="264" max="264" width="10.5703125" style="59" customWidth="1"/>
    <col min="265" max="512" width="9.140625" style="59"/>
    <col min="513" max="513" width="45.85546875" style="59" bestFit="1" customWidth="1"/>
    <col min="514" max="514" width="9.140625" style="59"/>
    <col min="515" max="515" width="11.28515625" style="59" customWidth="1"/>
    <col min="516" max="516" width="10.42578125" style="59" bestFit="1" customWidth="1"/>
    <col min="517" max="517" width="10" style="59" bestFit="1" customWidth="1"/>
    <col min="518" max="518" width="12.85546875" style="59" customWidth="1"/>
    <col min="519" max="519" width="11.140625" style="59" customWidth="1"/>
    <col min="520" max="520" width="10.5703125" style="59" customWidth="1"/>
    <col min="521" max="768" width="9.140625" style="59"/>
    <col min="769" max="769" width="45.85546875" style="59" bestFit="1" customWidth="1"/>
    <col min="770" max="770" width="9.140625" style="59"/>
    <col min="771" max="771" width="11.28515625" style="59" customWidth="1"/>
    <col min="772" max="772" width="10.42578125" style="59" bestFit="1" customWidth="1"/>
    <col min="773" max="773" width="10" style="59" bestFit="1" customWidth="1"/>
    <col min="774" max="774" width="12.85546875" style="59" customWidth="1"/>
    <col min="775" max="775" width="11.140625" style="59" customWidth="1"/>
    <col min="776" max="776" width="10.5703125" style="59" customWidth="1"/>
    <col min="777" max="1024" width="9.140625" style="59"/>
    <col min="1025" max="1025" width="45.85546875" style="59" bestFit="1" customWidth="1"/>
    <col min="1026" max="1026" width="9.140625" style="59"/>
    <col min="1027" max="1027" width="11.28515625" style="59" customWidth="1"/>
    <col min="1028" max="1028" width="10.42578125" style="59" bestFit="1" customWidth="1"/>
    <col min="1029" max="1029" width="10" style="59" bestFit="1" customWidth="1"/>
    <col min="1030" max="1030" width="12.85546875" style="59" customWidth="1"/>
    <col min="1031" max="1031" width="11.140625" style="59" customWidth="1"/>
    <col min="1032" max="1032" width="10.5703125" style="59" customWidth="1"/>
    <col min="1033" max="1280" width="9.140625" style="59"/>
    <col min="1281" max="1281" width="45.85546875" style="59" bestFit="1" customWidth="1"/>
    <col min="1282" max="1282" width="9.140625" style="59"/>
    <col min="1283" max="1283" width="11.28515625" style="59" customWidth="1"/>
    <col min="1284" max="1284" width="10.42578125" style="59" bestFit="1" customWidth="1"/>
    <col min="1285" max="1285" width="10" style="59" bestFit="1" customWidth="1"/>
    <col min="1286" max="1286" width="12.85546875" style="59" customWidth="1"/>
    <col min="1287" max="1287" width="11.140625" style="59" customWidth="1"/>
    <col min="1288" max="1288" width="10.5703125" style="59" customWidth="1"/>
    <col min="1289" max="1536" width="9.140625" style="59"/>
    <col min="1537" max="1537" width="45.85546875" style="59" bestFit="1" customWidth="1"/>
    <col min="1538" max="1538" width="9.140625" style="59"/>
    <col min="1539" max="1539" width="11.28515625" style="59" customWidth="1"/>
    <col min="1540" max="1540" width="10.42578125" style="59" bestFit="1" customWidth="1"/>
    <col min="1541" max="1541" width="10" style="59" bestFit="1" customWidth="1"/>
    <col min="1542" max="1542" width="12.85546875" style="59" customWidth="1"/>
    <col min="1543" max="1543" width="11.140625" style="59" customWidth="1"/>
    <col min="1544" max="1544" width="10.5703125" style="59" customWidth="1"/>
    <col min="1545" max="1792" width="9.140625" style="59"/>
    <col min="1793" max="1793" width="45.85546875" style="59" bestFit="1" customWidth="1"/>
    <col min="1794" max="1794" width="9.140625" style="59"/>
    <col min="1795" max="1795" width="11.28515625" style="59" customWidth="1"/>
    <col min="1796" max="1796" width="10.42578125" style="59" bestFit="1" customWidth="1"/>
    <col min="1797" max="1797" width="10" style="59" bestFit="1" customWidth="1"/>
    <col min="1798" max="1798" width="12.85546875" style="59" customWidth="1"/>
    <col min="1799" max="1799" width="11.140625" style="59" customWidth="1"/>
    <col min="1800" max="1800" width="10.5703125" style="59" customWidth="1"/>
    <col min="1801" max="2048" width="9.140625" style="59"/>
    <col min="2049" max="2049" width="45.85546875" style="59" bestFit="1" customWidth="1"/>
    <col min="2050" max="2050" width="9.140625" style="59"/>
    <col min="2051" max="2051" width="11.28515625" style="59" customWidth="1"/>
    <col min="2052" max="2052" width="10.42578125" style="59" bestFit="1" customWidth="1"/>
    <col min="2053" max="2053" width="10" style="59" bestFit="1" customWidth="1"/>
    <col min="2054" max="2054" width="12.85546875" style="59" customWidth="1"/>
    <col min="2055" max="2055" width="11.140625" style="59" customWidth="1"/>
    <col min="2056" max="2056" width="10.5703125" style="59" customWidth="1"/>
    <col min="2057" max="2304" width="9.140625" style="59"/>
    <col min="2305" max="2305" width="45.85546875" style="59" bestFit="1" customWidth="1"/>
    <col min="2306" max="2306" width="9.140625" style="59"/>
    <col min="2307" max="2307" width="11.28515625" style="59" customWidth="1"/>
    <col min="2308" max="2308" width="10.42578125" style="59" bestFit="1" customWidth="1"/>
    <col min="2309" max="2309" width="10" style="59" bestFit="1" customWidth="1"/>
    <col min="2310" max="2310" width="12.85546875" style="59" customWidth="1"/>
    <col min="2311" max="2311" width="11.140625" style="59" customWidth="1"/>
    <col min="2312" max="2312" width="10.5703125" style="59" customWidth="1"/>
    <col min="2313" max="2560" width="9.140625" style="59"/>
    <col min="2561" max="2561" width="45.85546875" style="59" bestFit="1" customWidth="1"/>
    <col min="2562" max="2562" width="9.140625" style="59"/>
    <col min="2563" max="2563" width="11.28515625" style="59" customWidth="1"/>
    <col min="2564" max="2564" width="10.42578125" style="59" bestFit="1" customWidth="1"/>
    <col min="2565" max="2565" width="10" style="59" bestFit="1" customWidth="1"/>
    <col min="2566" max="2566" width="12.85546875" style="59" customWidth="1"/>
    <col min="2567" max="2567" width="11.140625" style="59" customWidth="1"/>
    <col min="2568" max="2568" width="10.5703125" style="59" customWidth="1"/>
    <col min="2569" max="2816" width="9.140625" style="59"/>
    <col min="2817" max="2817" width="45.85546875" style="59" bestFit="1" customWidth="1"/>
    <col min="2818" max="2818" width="9.140625" style="59"/>
    <col min="2819" max="2819" width="11.28515625" style="59" customWidth="1"/>
    <col min="2820" max="2820" width="10.42578125" style="59" bestFit="1" customWidth="1"/>
    <col min="2821" max="2821" width="10" style="59" bestFit="1" customWidth="1"/>
    <col min="2822" max="2822" width="12.85546875" style="59" customWidth="1"/>
    <col min="2823" max="2823" width="11.140625" style="59" customWidth="1"/>
    <col min="2824" max="2824" width="10.5703125" style="59" customWidth="1"/>
    <col min="2825" max="3072" width="9.140625" style="59"/>
    <col min="3073" max="3073" width="45.85546875" style="59" bestFit="1" customWidth="1"/>
    <col min="3074" max="3074" width="9.140625" style="59"/>
    <col min="3075" max="3075" width="11.28515625" style="59" customWidth="1"/>
    <col min="3076" max="3076" width="10.42578125" style="59" bestFit="1" customWidth="1"/>
    <col min="3077" max="3077" width="10" style="59" bestFit="1" customWidth="1"/>
    <col min="3078" max="3078" width="12.85546875" style="59" customWidth="1"/>
    <col min="3079" max="3079" width="11.140625" style="59" customWidth="1"/>
    <col min="3080" max="3080" width="10.5703125" style="59" customWidth="1"/>
    <col min="3081" max="3328" width="9.140625" style="59"/>
    <col min="3329" max="3329" width="45.85546875" style="59" bestFit="1" customWidth="1"/>
    <col min="3330" max="3330" width="9.140625" style="59"/>
    <col min="3331" max="3331" width="11.28515625" style="59" customWidth="1"/>
    <col min="3332" max="3332" width="10.42578125" style="59" bestFit="1" customWidth="1"/>
    <col min="3333" max="3333" width="10" style="59" bestFit="1" customWidth="1"/>
    <col min="3334" max="3334" width="12.85546875" style="59" customWidth="1"/>
    <col min="3335" max="3335" width="11.140625" style="59" customWidth="1"/>
    <col min="3336" max="3336" width="10.5703125" style="59" customWidth="1"/>
    <col min="3337" max="3584" width="9.140625" style="59"/>
    <col min="3585" max="3585" width="45.85546875" style="59" bestFit="1" customWidth="1"/>
    <col min="3586" max="3586" width="9.140625" style="59"/>
    <col min="3587" max="3587" width="11.28515625" style="59" customWidth="1"/>
    <col min="3588" max="3588" width="10.42578125" style="59" bestFit="1" customWidth="1"/>
    <col min="3589" max="3589" width="10" style="59" bestFit="1" customWidth="1"/>
    <col min="3590" max="3590" width="12.85546875" style="59" customWidth="1"/>
    <col min="3591" max="3591" width="11.140625" style="59" customWidth="1"/>
    <col min="3592" max="3592" width="10.5703125" style="59" customWidth="1"/>
    <col min="3593" max="3840" width="9.140625" style="59"/>
    <col min="3841" max="3841" width="45.85546875" style="59" bestFit="1" customWidth="1"/>
    <col min="3842" max="3842" width="9.140625" style="59"/>
    <col min="3843" max="3843" width="11.28515625" style="59" customWidth="1"/>
    <col min="3844" max="3844" width="10.42578125" style="59" bestFit="1" customWidth="1"/>
    <col min="3845" max="3845" width="10" style="59" bestFit="1" customWidth="1"/>
    <col min="3846" max="3846" width="12.85546875" style="59" customWidth="1"/>
    <col min="3847" max="3847" width="11.140625" style="59" customWidth="1"/>
    <col min="3848" max="3848" width="10.5703125" style="59" customWidth="1"/>
    <col min="3849" max="4096" width="9.140625" style="59"/>
    <col min="4097" max="4097" width="45.85546875" style="59" bestFit="1" customWidth="1"/>
    <col min="4098" max="4098" width="9.140625" style="59"/>
    <col min="4099" max="4099" width="11.28515625" style="59" customWidth="1"/>
    <col min="4100" max="4100" width="10.42578125" style="59" bestFit="1" customWidth="1"/>
    <col min="4101" max="4101" width="10" style="59" bestFit="1" customWidth="1"/>
    <col min="4102" max="4102" width="12.85546875" style="59" customWidth="1"/>
    <col min="4103" max="4103" width="11.140625" style="59" customWidth="1"/>
    <col min="4104" max="4104" width="10.5703125" style="59" customWidth="1"/>
    <col min="4105" max="4352" width="9.140625" style="59"/>
    <col min="4353" max="4353" width="45.85546875" style="59" bestFit="1" customWidth="1"/>
    <col min="4354" max="4354" width="9.140625" style="59"/>
    <col min="4355" max="4355" width="11.28515625" style="59" customWidth="1"/>
    <col min="4356" max="4356" width="10.42578125" style="59" bestFit="1" customWidth="1"/>
    <col min="4357" max="4357" width="10" style="59" bestFit="1" customWidth="1"/>
    <col min="4358" max="4358" width="12.85546875" style="59" customWidth="1"/>
    <col min="4359" max="4359" width="11.140625" style="59" customWidth="1"/>
    <col min="4360" max="4360" width="10.5703125" style="59" customWidth="1"/>
    <col min="4361" max="4608" width="9.140625" style="59"/>
    <col min="4609" max="4609" width="45.85546875" style="59" bestFit="1" customWidth="1"/>
    <col min="4610" max="4610" width="9.140625" style="59"/>
    <col min="4611" max="4611" width="11.28515625" style="59" customWidth="1"/>
    <col min="4612" max="4612" width="10.42578125" style="59" bestFit="1" customWidth="1"/>
    <col min="4613" max="4613" width="10" style="59" bestFit="1" customWidth="1"/>
    <col min="4614" max="4614" width="12.85546875" style="59" customWidth="1"/>
    <col min="4615" max="4615" width="11.140625" style="59" customWidth="1"/>
    <col min="4616" max="4616" width="10.5703125" style="59" customWidth="1"/>
    <col min="4617" max="4864" width="9.140625" style="59"/>
    <col min="4865" max="4865" width="45.85546875" style="59" bestFit="1" customWidth="1"/>
    <col min="4866" max="4866" width="9.140625" style="59"/>
    <col min="4867" max="4867" width="11.28515625" style="59" customWidth="1"/>
    <col min="4868" max="4868" width="10.42578125" style="59" bestFit="1" customWidth="1"/>
    <col min="4869" max="4869" width="10" style="59" bestFit="1" customWidth="1"/>
    <col min="4870" max="4870" width="12.85546875" style="59" customWidth="1"/>
    <col min="4871" max="4871" width="11.140625" style="59" customWidth="1"/>
    <col min="4872" max="4872" width="10.5703125" style="59" customWidth="1"/>
    <col min="4873" max="5120" width="9.140625" style="59"/>
    <col min="5121" max="5121" width="45.85546875" style="59" bestFit="1" customWidth="1"/>
    <col min="5122" max="5122" width="9.140625" style="59"/>
    <col min="5123" max="5123" width="11.28515625" style="59" customWidth="1"/>
    <col min="5124" max="5124" width="10.42578125" style="59" bestFit="1" customWidth="1"/>
    <col min="5125" max="5125" width="10" style="59" bestFit="1" customWidth="1"/>
    <col min="5126" max="5126" width="12.85546875" style="59" customWidth="1"/>
    <col min="5127" max="5127" width="11.140625" style="59" customWidth="1"/>
    <col min="5128" max="5128" width="10.5703125" style="59" customWidth="1"/>
    <col min="5129" max="5376" width="9.140625" style="59"/>
    <col min="5377" max="5377" width="45.85546875" style="59" bestFit="1" customWidth="1"/>
    <col min="5378" max="5378" width="9.140625" style="59"/>
    <col min="5379" max="5379" width="11.28515625" style="59" customWidth="1"/>
    <col min="5380" max="5380" width="10.42578125" style="59" bestFit="1" customWidth="1"/>
    <col min="5381" max="5381" width="10" style="59" bestFit="1" customWidth="1"/>
    <col min="5382" max="5382" width="12.85546875" style="59" customWidth="1"/>
    <col min="5383" max="5383" width="11.140625" style="59" customWidth="1"/>
    <col min="5384" max="5384" width="10.5703125" style="59" customWidth="1"/>
    <col min="5385" max="5632" width="9.140625" style="59"/>
    <col min="5633" max="5633" width="45.85546875" style="59" bestFit="1" customWidth="1"/>
    <col min="5634" max="5634" width="9.140625" style="59"/>
    <col min="5635" max="5635" width="11.28515625" style="59" customWidth="1"/>
    <col min="5636" max="5636" width="10.42578125" style="59" bestFit="1" customWidth="1"/>
    <col min="5637" max="5637" width="10" style="59" bestFit="1" customWidth="1"/>
    <col min="5638" max="5638" width="12.85546875" style="59" customWidth="1"/>
    <col min="5639" max="5639" width="11.140625" style="59" customWidth="1"/>
    <col min="5640" max="5640" width="10.5703125" style="59" customWidth="1"/>
    <col min="5641" max="5888" width="9.140625" style="59"/>
    <col min="5889" max="5889" width="45.85546875" style="59" bestFit="1" customWidth="1"/>
    <col min="5890" max="5890" width="9.140625" style="59"/>
    <col min="5891" max="5891" width="11.28515625" style="59" customWidth="1"/>
    <col min="5892" max="5892" width="10.42578125" style="59" bestFit="1" customWidth="1"/>
    <col min="5893" max="5893" width="10" style="59" bestFit="1" customWidth="1"/>
    <col min="5894" max="5894" width="12.85546875" style="59" customWidth="1"/>
    <col min="5895" max="5895" width="11.140625" style="59" customWidth="1"/>
    <col min="5896" max="5896" width="10.5703125" style="59" customWidth="1"/>
    <col min="5897" max="6144" width="9.140625" style="59"/>
    <col min="6145" max="6145" width="45.85546875" style="59" bestFit="1" customWidth="1"/>
    <col min="6146" max="6146" width="9.140625" style="59"/>
    <col min="6147" max="6147" width="11.28515625" style="59" customWidth="1"/>
    <col min="6148" max="6148" width="10.42578125" style="59" bestFit="1" customWidth="1"/>
    <col min="6149" max="6149" width="10" style="59" bestFit="1" customWidth="1"/>
    <col min="6150" max="6150" width="12.85546875" style="59" customWidth="1"/>
    <col min="6151" max="6151" width="11.140625" style="59" customWidth="1"/>
    <col min="6152" max="6152" width="10.5703125" style="59" customWidth="1"/>
    <col min="6153" max="6400" width="9.140625" style="59"/>
    <col min="6401" max="6401" width="45.85546875" style="59" bestFit="1" customWidth="1"/>
    <col min="6402" max="6402" width="9.140625" style="59"/>
    <col min="6403" max="6403" width="11.28515625" style="59" customWidth="1"/>
    <col min="6404" max="6404" width="10.42578125" style="59" bestFit="1" customWidth="1"/>
    <col min="6405" max="6405" width="10" style="59" bestFit="1" customWidth="1"/>
    <col min="6406" max="6406" width="12.85546875" style="59" customWidth="1"/>
    <col min="6407" max="6407" width="11.140625" style="59" customWidth="1"/>
    <col min="6408" max="6408" width="10.5703125" style="59" customWidth="1"/>
    <col min="6409" max="6656" width="9.140625" style="59"/>
    <col min="6657" max="6657" width="45.85546875" style="59" bestFit="1" customWidth="1"/>
    <col min="6658" max="6658" width="9.140625" style="59"/>
    <col min="6659" max="6659" width="11.28515625" style="59" customWidth="1"/>
    <col min="6660" max="6660" width="10.42578125" style="59" bestFit="1" customWidth="1"/>
    <col min="6661" max="6661" width="10" style="59" bestFit="1" customWidth="1"/>
    <col min="6662" max="6662" width="12.85546875" style="59" customWidth="1"/>
    <col min="6663" max="6663" width="11.140625" style="59" customWidth="1"/>
    <col min="6664" max="6664" width="10.5703125" style="59" customWidth="1"/>
    <col min="6665" max="6912" width="9.140625" style="59"/>
    <col min="6913" max="6913" width="45.85546875" style="59" bestFit="1" customWidth="1"/>
    <col min="6914" max="6914" width="9.140625" style="59"/>
    <col min="6915" max="6915" width="11.28515625" style="59" customWidth="1"/>
    <col min="6916" max="6916" width="10.42578125" style="59" bestFit="1" customWidth="1"/>
    <col min="6917" max="6917" width="10" style="59" bestFit="1" customWidth="1"/>
    <col min="6918" max="6918" width="12.85546875" style="59" customWidth="1"/>
    <col min="6919" max="6919" width="11.140625" style="59" customWidth="1"/>
    <col min="6920" max="6920" width="10.5703125" style="59" customWidth="1"/>
    <col min="6921" max="7168" width="9.140625" style="59"/>
    <col min="7169" max="7169" width="45.85546875" style="59" bestFit="1" customWidth="1"/>
    <col min="7170" max="7170" width="9.140625" style="59"/>
    <col min="7171" max="7171" width="11.28515625" style="59" customWidth="1"/>
    <col min="7172" max="7172" width="10.42578125" style="59" bestFit="1" customWidth="1"/>
    <col min="7173" max="7173" width="10" style="59" bestFit="1" customWidth="1"/>
    <col min="7174" max="7174" width="12.85546875" style="59" customWidth="1"/>
    <col min="7175" max="7175" width="11.140625" style="59" customWidth="1"/>
    <col min="7176" max="7176" width="10.5703125" style="59" customWidth="1"/>
    <col min="7177" max="7424" width="9.140625" style="59"/>
    <col min="7425" max="7425" width="45.85546875" style="59" bestFit="1" customWidth="1"/>
    <col min="7426" max="7426" width="9.140625" style="59"/>
    <col min="7427" max="7427" width="11.28515625" style="59" customWidth="1"/>
    <col min="7428" max="7428" width="10.42578125" style="59" bestFit="1" customWidth="1"/>
    <col min="7429" max="7429" width="10" style="59" bestFit="1" customWidth="1"/>
    <col min="7430" max="7430" width="12.85546875" style="59" customWidth="1"/>
    <col min="7431" max="7431" width="11.140625" style="59" customWidth="1"/>
    <col min="7432" max="7432" width="10.5703125" style="59" customWidth="1"/>
    <col min="7433" max="7680" width="9.140625" style="59"/>
    <col min="7681" max="7681" width="45.85546875" style="59" bestFit="1" customWidth="1"/>
    <col min="7682" max="7682" width="9.140625" style="59"/>
    <col min="7683" max="7683" width="11.28515625" style="59" customWidth="1"/>
    <col min="7684" max="7684" width="10.42578125" style="59" bestFit="1" customWidth="1"/>
    <col min="7685" max="7685" width="10" style="59" bestFit="1" customWidth="1"/>
    <col min="7686" max="7686" width="12.85546875" style="59" customWidth="1"/>
    <col min="7687" max="7687" width="11.140625" style="59" customWidth="1"/>
    <col min="7688" max="7688" width="10.5703125" style="59" customWidth="1"/>
    <col min="7689" max="7936" width="9.140625" style="59"/>
    <col min="7937" max="7937" width="45.85546875" style="59" bestFit="1" customWidth="1"/>
    <col min="7938" max="7938" width="9.140625" style="59"/>
    <col min="7939" max="7939" width="11.28515625" style="59" customWidth="1"/>
    <col min="7940" max="7940" width="10.42578125" style="59" bestFit="1" customWidth="1"/>
    <col min="7941" max="7941" width="10" style="59" bestFit="1" customWidth="1"/>
    <col min="7942" max="7942" width="12.85546875" style="59" customWidth="1"/>
    <col min="7943" max="7943" width="11.140625" style="59" customWidth="1"/>
    <col min="7944" max="7944" width="10.5703125" style="59" customWidth="1"/>
    <col min="7945" max="8192" width="9.140625" style="59"/>
    <col min="8193" max="8193" width="45.85546875" style="59" bestFit="1" customWidth="1"/>
    <col min="8194" max="8194" width="9.140625" style="59"/>
    <col min="8195" max="8195" width="11.28515625" style="59" customWidth="1"/>
    <col min="8196" max="8196" width="10.42578125" style="59" bestFit="1" customWidth="1"/>
    <col min="8197" max="8197" width="10" style="59" bestFit="1" customWidth="1"/>
    <col min="8198" max="8198" width="12.85546875" style="59" customWidth="1"/>
    <col min="8199" max="8199" width="11.140625" style="59" customWidth="1"/>
    <col min="8200" max="8200" width="10.5703125" style="59" customWidth="1"/>
    <col min="8201" max="8448" width="9.140625" style="59"/>
    <col min="8449" max="8449" width="45.85546875" style="59" bestFit="1" customWidth="1"/>
    <col min="8450" max="8450" width="9.140625" style="59"/>
    <col min="8451" max="8451" width="11.28515625" style="59" customWidth="1"/>
    <col min="8452" max="8452" width="10.42578125" style="59" bestFit="1" customWidth="1"/>
    <col min="8453" max="8453" width="10" style="59" bestFit="1" customWidth="1"/>
    <col min="8454" max="8454" width="12.85546875" style="59" customWidth="1"/>
    <col min="8455" max="8455" width="11.140625" style="59" customWidth="1"/>
    <col min="8456" max="8456" width="10.5703125" style="59" customWidth="1"/>
    <col min="8457" max="8704" width="9.140625" style="59"/>
    <col min="8705" max="8705" width="45.85546875" style="59" bestFit="1" customWidth="1"/>
    <col min="8706" max="8706" width="9.140625" style="59"/>
    <col min="8707" max="8707" width="11.28515625" style="59" customWidth="1"/>
    <col min="8708" max="8708" width="10.42578125" style="59" bestFit="1" customWidth="1"/>
    <col min="8709" max="8709" width="10" style="59" bestFit="1" customWidth="1"/>
    <col min="8710" max="8710" width="12.85546875" style="59" customWidth="1"/>
    <col min="8711" max="8711" width="11.140625" style="59" customWidth="1"/>
    <col min="8712" max="8712" width="10.5703125" style="59" customWidth="1"/>
    <col min="8713" max="8960" width="9.140625" style="59"/>
    <col min="8961" max="8961" width="45.85546875" style="59" bestFit="1" customWidth="1"/>
    <col min="8962" max="8962" width="9.140625" style="59"/>
    <col min="8963" max="8963" width="11.28515625" style="59" customWidth="1"/>
    <col min="8964" max="8964" width="10.42578125" style="59" bestFit="1" customWidth="1"/>
    <col min="8965" max="8965" width="10" style="59" bestFit="1" customWidth="1"/>
    <col min="8966" max="8966" width="12.85546875" style="59" customWidth="1"/>
    <col min="8967" max="8967" width="11.140625" style="59" customWidth="1"/>
    <col min="8968" max="8968" width="10.5703125" style="59" customWidth="1"/>
    <col min="8969" max="9216" width="9.140625" style="59"/>
    <col min="9217" max="9217" width="45.85546875" style="59" bestFit="1" customWidth="1"/>
    <col min="9218" max="9218" width="9.140625" style="59"/>
    <col min="9219" max="9219" width="11.28515625" style="59" customWidth="1"/>
    <col min="9220" max="9220" width="10.42578125" style="59" bestFit="1" customWidth="1"/>
    <col min="9221" max="9221" width="10" style="59" bestFit="1" customWidth="1"/>
    <col min="9222" max="9222" width="12.85546875" style="59" customWidth="1"/>
    <col min="9223" max="9223" width="11.140625" style="59" customWidth="1"/>
    <col min="9224" max="9224" width="10.5703125" style="59" customWidth="1"/>
    <col min="9225" max="9472" width="9.140625" style="59"/>
    <col min="9473" max="9473" width="45.85546875" style="59" bestFit="1" customWidth="1"/>
    <col min="9474" max="9474" width="9.140625" style="59"/>
    <col min="9475" max="9475" width="11.28515625" style="59" customWidth="1"/>
    <col min="9476" max="9476" width="10.42578125" style="59" bestFit="1" customWidth="1"/>
    <col min="9477" max="9477" width="10" style="59" bestFit="1" customWidth="1"/>
    <col min="9478" max="9478" width="12.85546875" style="59" customWidth="1"/>
    <col min="9479" max="9479" width="11.140625" style="59" customWidth="1"/>
    <col min="9480" max="9480" width="10.5703125" style="59" customWidth="1"/>
    <col min="9481" max="9728" width="9.140625" style="59"/>
    <col min="9729" max="9729" width="45.85546875" style="59" bestFit="1" customWidth="1"/>
    <col min="9730" max="9730" width="9.140625" style="59"/>
    <col min="9731" max="9731" width="11.28515625" style="59" customWidth="1"/>
    <col min="9732" max="9732" width="10.42578125" style="59" bestFit="1" customWidth="1"/>
    <col min="9733" max="9733" width="10" style="59" bestFit="1" customWidth="1"/>
    <col min="9734" max="9734" width="12.85546875" style="59" customWidth="1"/>
    <col min="9735" max="9735" width="11.140625" style="59" customWidth="1"/>
    <col min="9736" max="9736" width="10.5703125" style="59" customWidth="1"/>
    <col min="9737" max="9984" width="9.140625" style="59"/>
    <col min="9985" max="9985" width="45.85546875" style="59" bestFit="1" customWidth="1"/>
    <col min="9986" max="9986" width="9.140625" style="59"/>
    <col min="9987" max="9987" width="11.28515625" style="59" customWidth="1"/>
    <col min="9988" max="9988" width="10.42578125" style="59" bestFit="1" customWidth="1"/>
    <col min="9989" max="9989" width="10" style="59" bestFit="1" customWidth="1"/>
    <col min="9990" max="9990" width="12.85546875" style="59" customWidth="1"/>
    <col min="9991" max="9991" width="11.140625" style="59" customWidth="1"/>
    <col min="9992" max="9992" width="10.5703125" style="59" customWidth="1"/>
    <col min="9993" max="10240" width="9.140625" style="59"/>
    <col min="10241" max="10241" width="45.85546875" style="59" bestFit="1" customWidth="1"/>
    <col min="10242" max="10242" width="9.140625" style="59"/>
    <col min="10243" max="10243" width="11.28515625" style="59" customWidth="1"/>
    <col min="10244" max="10244" width="10.42578125" style="59" bestFit="1" customWidth="1"/>
    <col min="10245" max="10245" width="10" style="59" bestFit="1" customWidth="1"/>
    <col min="10246" max="10246" width="12.85546875" style="59" customWidth="1"/>
    <col min="10247" max="10247" width="11.140625" style="59" customWidth="1"/>
    <col min="10248" max="10248" width="10.5703125" style="59" customWidth="1"/>
    <col min="10249" max="10496" width="9.140625" style="59"/>
    <col min="10497" max="10497" width="45.85546875" style="59" bestFit="1" customWidth="1"/>
    <col min="10498" max="10498" width="9.140625" style="59"/>
    <col min="10499" max="10499" width="11.28515625" style="59" customWidth="1"/>
    <col min="10500" max="10500" width="10.42578125" style="59" bestFit="1" customWidth="1"/>
    <col min="10501" max="10501" width="10" style="59" bestFit="1" customWidth="1"/>
    <col min="10502" max="10502" width="12.85546875" style="59" customWidth="1"/>
    <col min="10503" max="10503" width="11.140625" style="59" customWidth="1"/>
    <col min="10504" max="10504" width="10.5703125" style="59" customWidth="1"/>
    <col min="10505" max="10752" width="9.140625" style="59"/>
    <col min="10753" max="10753" width="45.85546875" style="59" bestFit="1" customWidth="1"/>
    <col min="10754" max="10754" width="9.140625" style="59"/>
    <col min="10755" max="10755" width="11.28515625" style="59" customWidth="1"/>
    <col min="10756" max="10756" width="10.42578125" style="59" bestFit="1" customWidth="1"/>
    <col min="10757" max="10757" width="10" style="59" bestFit="1" customWidth="1"/>
    <col min="10758" max="10758" width="12.85546875" style="59" customWidth="1"/>
    <col min="10759" max="10759" width="11.140625" style="59" customWidth="1"/>
    <col min="10760" max="10760" width="10.5703125" style="59" customWidth="1"/>
    <col min="10761" max="11008" width="9.140625" style="59"/>
    <col min="11009" max="11009" width="45.85546875" style="59" bestFit="1" customWidth="1"/>
    <col min="11010" max="11010" width="9.140625" style="59"/>
    <col min="11011" max="11011" width="11.28515625" style="59" customWidth="1"/>
    <col min="11012" max="11012" width="10.42578125" style="59" bestFit="1" customWidth="1"/>
    <col min="11013" max="11013" width="10" style="59" bestFit="1" customWidth="1"/>
    <col min="11014" max="11014" width="12.85546875" style="59" customWidth="1"/>
    <col min="11015" max="11015" width="11.140625" style="59" customWidth="1"/>
    <col min="11016" max="11016" width="10.5703125" style="59" customWidth="1"/>
    <col min="11017" max="11264" width="9.140625" style="59"/>
    <col min="11265" max="11265" width="45.85546875" style="59" bestFit="1" customWidth="1"/>
    <col min="11266" max="11266" width="9.140625" style="59"/>
    <col min="11267" max="11267" width="11.28515625" style="59" customWidth="1"/>
    <col min="11268" max="11268" width="10.42578125" style="59" bestFit="1" customWidth="1"/>
    <col min="11269" max="11269" width="10" style="59" bestFit="1" customWidth="1"/>
    <col min="11270" max="11270" width="12.85546875" style="59" customWidth="1"/>
    <col min="11271" max="11271" width="11.140625" style="59" customWidth="1"/>
    <col min="11272" max="11272" width="10.5703125" style="59" customWidth="1"/>
    <col min="11273" max="11520" width="9.140625" style="59"/>
    <col min="11521" max="11521" width="45.85546875" style="59" bestFit="1" customWidth="1"/>
    <col min="11522" max="11522" width="9.140625" style="59"/>
    <col min="11523" max="11523" width="11.28515625" style="59" customWidth="1"/>
    <col min="11524" max="11524" width="10.42578125" style="59" bestFit="1" customWidth="1"/>
    <col min="11525" max="11525" width="10" style="59" bestFit="1" customWidth="1"/>
    <col min="11526" max="11526" width="12.85546875" style="59" customWidth="1"/>
    <col min="11527" max="11527" width="11.140625" style="59" customWidth="1"/>
    <col min="11528" max="11528" width="10.5703125" style="59" customWidth="1"/>
    <col min="11529" max="11776" width="9.140625" style="59"/>
    <col min="11777" max="11777" width="45.85546875" style="59" bestFit="1" customWidth="1"/>
    <col min="11778" max="11778" width="9.140625" style="59"/>
    <col min="11779" max="11779" width="11.28515625" style="59" customWidth="1"/>
    <col min="11780" max="11780" width="10.42578125" style="59" bestFit="1" customWidth="1"/>
    <col min="11781" max="11781" width="10" style="59" bestFit="1" customWidth="1"/>
    <col min="11782" max="11782" width="12.85546875" style="59" customWidth="1"/>
    <col min="11783" max="11783" width="11.140625" style="59" customWidth="1"/>
    <col min="11784" max="11784" width="10.5703125" style="59" customWidth="1"/>
    <col min="11785" max="12032" width="9.140625" style="59"/>
    <col min="12033" max="12033" width="45.85546875" style="59" bestFit="1" customWidth="1"/>
    <col min="12034" max="12034" width="9.140625" style="59"/>
    <col min="12035" max="12035" width="11.28515625" style="59" customWidth="1"/>
    <col min="12036" max="12036" width="10.42578125" style="59" bestFit="1" customWidth="1"/>
    <col min="12037" max="12037" width="10" style="59" bestFit="1" customWidth="1"/>
    <col min="12038" max="12038" width="12.85546875" style="59" customWidth="1"/>
    <col min="12039" max="12039" width="11.140625" style="59" customWidth="1"/>
    <col min="12040" max="12040" width="10.5703125" style="59" customWidth="1"/>
    <col min="12041" max="12288" width="9.140625" style="59"/>
    <col min="12289" max="12289" width="45.85546875" style="59" bestFit="1" customWidth="1"/>
    <col min="12290" max="12290" width="9.140625" style="59"/>
    <col min="12291" max="12291" width="11.28515625" style="59" customWidth="1"/>
    <col min="12292" max="12292" width="10.42578125" style="59" bestFit="1" customWidth="1"/>
    <col min="12293" max="12293" width="10" style="59" bestFit="1" customWidth="1"/>
    <col min="12294" max="12294" width="12.85546875" style="59" customWidth="1"/>
    <col min="12295" max="12295" width="11.140625" style="59" customWidth="1"/>
    <col min="12296" max="12296" width="10.5703125" style="59" customWidth="1"/>
    <col min="12297" max="12544" width="9.140625" style="59"/>
    <col min="12545" max="12545" width="45.85546875" style="59" bestFit="1" customWidth="1"/>
    <col min="12546" max="12546" width="9.140625" style="59"/>
    <col min="12547" max="12547" width="11.28515625" style="59" customWidth="1"/>
    <col min="12548" max="12548" width="10.42578125" style="59" bestFit="1" customWidth="1"/>
    <col min="12549" max="12549" width="10" style="59" bestFit="1" customWidth="1"/>
    <col min="12550" max="12550" width="12.85546875" style="59" customWidth="1"/>
    <col min="12551" max="12551" width="11.140625" style="59" customWidth="1"/>
    <col min="12552" max="12552" width="10.5703125" style="59" customWidth="1"/>
    <col min="12553" max="12800" width="9.140625" style="59"/>
    <col min="12801" max="12801" width="45.85546875" style="59" bestFit="1" customWidth="1"/>
    <col min="12802" max="12802" width="9.140625" style="59"/>
    <col min="12803" max="12803" width="11.28515625" style="59" customWidth="1"/>
    <col min="12804" max="12804" width="10.42578125" style="59" bestFit="1" customWidth="1"/>
    <col min="12805" max="12805" width="10" style="59" bestFit="1" customWidth="1"/>
    <col min="12806" max="12806" width="12.85546875" style="59" customWidth="1"/>
    <col min="12807" max="12807" width="11.140625" style="59" customWidth="1"/>
    <col min="12808" max="12808" width="10.5703125" style="59" customWidth="1"/>
    <col min="12809" max="13056" width="9.140625" style="59"/>
    <col min="13057" max="13057" width="45.85546875" style="59" bestFit="1" customWidth="1"/>
    <col min="13058" max="13058" width="9.140625" style="59"/>
    <col min="13059" max="13059" width="11.28515625" style="59" customWidth="1"/>
    <col min="13060" max="13060" width="10.42578125" style="59" bestFit="1" customWidth="1"/>
    <col min="13061" max="13061" width="10" style="59" bestFit="1" customWidth="1"/>
    <col min="13062" max="13062" width="12.85546875" style="59" customWidth="1"/>
    <col min="13063" max="13063" width="11.140625" style="59" customWidth="1"/>
    <col min="13064" max="13064" width="10.5703125" style="59" customWidth="1"/>
    <col min="13065" max="13312" width="9.140625" style="59"/>
    <col min="13313" max="13313" width="45.85546875" style="59" bestFit="1" customWidth="1"/>
    <col min="13314" max="13314" width="9.140625" style="59"/>
    <col min="13315" max="13315" width="11.28515625" style="59" customWidth="1"/>
    <col min="13316" max="13316" width="10.42578125" style="59" bestFit="1" customWidth="1"/>
    <col min="13317" max="13317" width="10" style="59" bestFit="1" customWidth="1"/>
    <col min="13318" max="13318" width="12.85546875" style="59" customWidth="1"/>
    <col min="13319" max="13319" width="11.140625" style="59" customWidth="1"/>
    <col min="13320" max="13320" width="10.5703125" style="59" customWidth="1"/>
    <col min="13321" max="13568" width="9.140625" style="59"/>
    <col min="13569" max="13569" width="45.85546875" style="59" bestFit="1" customWidth="1"/>
    <col min="13570" max="13570" width="9.140625" style="59"/>
    <col min="13571" max="13571" width="11.28515625" style="59" customWidth="1"/>
    <col min="13572" max="13572" width="10.42578125" style="59" bestFit="1" customWidth="1"/>
    <col min="13573" max="13573" width="10" style="59" bestFit="1" customWidth="1"/>
    <col min="13574" max="13574" width="12.85546875" style="59" customWidth="1"/>
    <col min="13575" max="13575" width="11.140625" style="59" customWidth="1"/>
    <col min="13576" max="13576" width="10.5703125" style="59" customWidth="1"/>
    <col min="13577" max="13824" width="9.140625" style="59"/>
    <col min="13825" max="13825" width="45.85546875" style="59" bestFit="1" customWidth="1"/>
    <col min="13826" max="13826" width="9.140625" style="59"/>
    <col min="13827" max="13827" width="11.28515625" style="59" customWidth="1"/>
    <col min="13828" max="13828" width="10.42578125" style="59" bestFit="1" customWidth="1"/>
    <col min="13829" max="13829" width="10" style="59" bestFit="1" customWidth="1"/>
    <col min="13830" max="13830" width="12.85546875" style="59" customWidth="1"/>
    <col min="13831" max="13831" width="11.140625" style="59" customWidth="1"/>
    <col min="13832" max="13832" width="10.5703125" style="59" customWidth="1"/>
    <col min="13833" max="14080" width="9.140625" style="59"/>
    <col min="14081" max="14081" width="45.85546875" style="59" bestFit="1" customWidth="1"/>
    <col min="14082" max="14082" width="9.140625" style="59"/>
    <col min="14083" max="14083" width="11.28515625" style="59" customWidth="1"/>
    <col min="14084" max="14084" width="10.42578125" style="59" bestFit="1" customWidth="1"/>
    <col min="14085" max="14085" width="10" style="59" bestFit="1" customWidth="1"/>
    <col min="14086" max="14086" width="12.85546875" style="59" customWidth="1"/>
    <col min="14087" max="14087" width="11.140625" style="59" customWidth="1"/>
    <col min="14088" max="14088" width="10.5703125" style="59" customWidth="1"/>
    <col min="14089" max="14336" width="9.140625" style="59"/>
    <col min="14337" max="14337" width="45.85546875" style="59" bestFit="1" customWidth="1"/>
    <col min="14338" max="14338" width="9.140625" style="59"/>
    <col min="14339" max="14339" width="11.28515625" style="59" customWidth="1"/>
    <col min="14340" max="14340" width="10.42578125" style="59" bestFit="1" customWidth="1"/>
    <col min="14341" max="14341" width="10" style="59" bestFit="1" customWidth="1"/>
    <col min="14342" max="14342" width="12.85546875" style="59" customWidth="1"/>
    <col min="14343" max="14343" width="11.140625" style="59" customWidth="1"/>
    <col min="14344" max="14344" width="10.5703125" style="59" customWidth="1"/>
    <col min="14345" max="14592" width="9.140625" style="59"/>
    <col min="14593" max="14593" width="45.85546875" style="59" bestFit="1" customWidth="1"/>
    <col min="14594" max="14594" width="9.140625" style="59"/>
    <col min="14595" max="14595" width="11.28515625" style="59" customWidth="1"/>
    <col min="14596" max="14596" width="10.42578125" style="59" bestFit="1" customWidth="1"/>
    <col min="14597" max="14597" width="10" style="59" bestFit="1" customWidth="1"/>
    <col min="14598" max="14598" width="12.85546875" style="59" customWidth="1"/>
    <col min="14599" max="14599" width="11.140625" style="59" customWidth="1"/>
    <col min="14600" max="14600" width="10.5703125" style="59" customWidth="1"/>
    <col min="14601" max="14848" width="9.140625" style="59"/>
    <col min="14849" max="14849" width="45.85546875" style="59" bestFit="1" customWidth="1"/>
    <col min="14850" max="14850" width="9.140625" style="59"/>
    <col min="14851" max="14851" width="11.28515625" style="59" customWidth="1"/>
    <col min="14852" max="14852" width="10.42578125" style="59" bestFit="1" customWidth="1"/>
    <col min="14853" max="14853" width="10" style="59" bestFit="1" customWidth="1"/>
    <col min="14854" max="14854" width="12.85546875" style="59" customWidth="1"/>
    <col min="14855" max="14855" width="11.140625" style="59" customWidth="1"/>
    <col min="14856" max="14856" width="10.5703125" style="59" customWidth="1"/>
    <col min="14857" max="15104" width="9.140625" style="59"/>
    <col min="15105" max="15105" width="45.85546875" style="59" bestFit="1" customWidth="1"/>
    <col min="15106" max="15106" width="9.140625" style="59"/>
    <col min="15107" max="15107" width="11.28515625" style="59" customWidth="1"/>
    <col min="15108" max="15108" width="10.42578125" style="59" bestFit="1" customWidth="1"/>
    <col min="15109" max="15109" width="10" style="59" bestFit="1" customWidth="1"/>
    <col min="15110" max="15110" width="12.85546875" style="59" customWidth="1"/>
    <col min="15111" max="15111" width="11.140625" style="59" customWidth="1"/>
    <col min="15112" max="15112" width="10.5703125" style="59" customWidth="1"/>
    <col min="15113" max="15360" width="9.140625" style="59"/>
    <col min="15361" max="15361" width="45.85546875" style="59" bestFit="1" customWidth="1"/>
    <col min="15362" max="15362" width="9.140625" style="59"/>
    <col min="15363" max="15363" width="11.28515625" style="59" customWidth="1"/>
    <col min="15364" max="15364" width="10.42578125" style="59" bestFit="1" customWidth="1"/>
    <col min="15365" max="15365" width="10" style="59" bestFit="1" customWidth="1"/>
    <col min="15366" max="15366" width="12.85546875" style="59" customWidth="1"/>
    <col min="15367" max="15367" width="11.140625" style="59" customWidth="1"/>
    <col min="15368" max="15368" width="10.5703125" style="59" customWidth="1"/>
    <col min="15369" max="15616" width="9.140625" style="59"/>
    <col min="15617" max="15617" width="45.85546875" style="59" bestFit="1" customWidth="1"/>
    <col min="15618" max="15618" width="9.140625" style="59"/>
    <col min="15619" max="15619" width="11.28515625" style="59" customWidth="1"/>
    <col min="15620" max="15620" width="10.42578125" style="59" bestFit="1" customWidth="1"/>
    <col min="15621" max="15621" width="10" style="59" bestFit="1" customWidth="1"/>
    <col min="15622" max="15622" width="12.85546875" style="59" customWidth="1"/>
    <col min="15623" max="15623" width="11.140625" style="59" customWidth="1"/>
    <col min="15624" max="15624" width="10.5703125" style="59" customWidth="1"/>
    <col min="15625" max="15872" width="9.140625" style="59"/>
    <col min="15873" max="15873" width="45.85546875" style="59" bestFit="1" customWidth="1"/>
    <col min="15874" max="15874" width="9.140625" style="59"/>
    <col min="15875" max="15875" width="11.28515625" style="59" customWidth="1"/>
    <col min="15876" max="15876" width="10.42578125" style="59" bestFit="1" customWidth="1"/>
    <col min="15877" max="15877" width="10" style="59" bestFit="1" customWidth="1"/>
    <col min="15878" max="15878" width="12.85546875" style="59" customWidth="1"/>
    <col min="15879" max="15879" width="11.140625" style="59" customWidth="1"/>
    <col min="15880" max="15880" width="10.5703125" style="59" customWidth="1"/>
    <col min="15881" max="16128" width="9.140625" style="59"/>
    <col min="16129" max="16129" width="45.85546875" style="59" bestFit="1" customWidth="1"/>
    <col min="16130" max="16130" width="9.140625" style="59"/>
    <col min="16131" max="16131" width="11.28515625" style="59" customWidth="1"/>
    <col min="16132" max="16132" width="10.42578125" style="59" bestFit="1" customWidth="1"/>
    <col min="16133" max="16133" width="10" style="59" bestFit="1" customWidth="1"/>
    <col min="16134" max="16134" width="12.85546875" style="59" customWidth="1"/>
    <col min="16135" max="16135" width="11.140625" style="59" customWidth="1"/>
    <col min="16136" max="16136" width="10.5703125" style="59" customWidth="1"/>
    <col min="16137" max="16384" width="9.140625" style="59"/>
  </cols>
  <sheetData>
    <row r="1" spans="1:8" s="4" customFormat="1" ht="20.25" x14ac:dyDescent="0.25">
      <c r="A1" s="650" t="s">
        <v>709</v>
      </c>
      <c r="B1" s="651"/>
      <c r="C1" s="651"/>
      <c r="D1" s="651"/>
      <c r="E1" s="651"/>
      <c r="F1" s="651"/>
      <c r="G1" s="651"/>
      <c r="H1" s="652"/>
    </row>
    <row r="2" spans="1:8" s="4" customFormat="1" ht="15.75" thickBot="1" x14ac:dyDescent="0.3">
      <c r="A2" s="653" t="s">
        <v>194</v>
      </c>
      <c r="B2" s="654"/>
      <c r="C2" s="654"/>
      <c r="D2" s="654"/>
      <c r="E2" s="654"/>
      <c r="F2" s="654"/>
      <c r="G2" s="654"/>
      <c r="H2" s="655"/>
    </row>
    <row r="3" spans="1:8" s="4" customFormat="1" ht="15" x14ac:dyDescent="0.25">
      <c r="A3" s="5" t="s">
        <v>434</v>
      </c>
      <c r="B3" s="5"/>
      <c r="C3" s="5" t="s">
        <v>174</v>
      </c>
      <c r="D3" s="5" t="s">
        <v>175</v>
      </c>
      <c r="E3" s="5"/>
      <c r="F3" s="5"/>
      <c r="G3" s="8"/>
      <c r="H3" s="8"/>
    </row>
    <row r="4" spans="1:8" s="4" customFormat="1" ht="15" x14ac:dyDescent="0.25">
      <c r="A4" s="46" t="s">
        <v>676</v>
      </c>
      <c r="B4" s="5"/>
      <c r="C4" s="9" t="s">
        <v>426</v>
      </c>
      <c r="D4" s="10">
        <v>44981</v>
      </c>
      <c r="E4" s="5"/>
      <c r="F4" s="5"/>
      <c r="G4" s="8"/>
      <c r="H4" s="8"/>
    </row>
    <row r="5" spans="1:8" s="4" customFormat="1" ht="15" x14ac:dyDescent="0.25">
      <c r="A5" s="6" t="s">
        <v>436</v>
      </c>
      <c r="B5" s="8"/>
      <c r="C5" s="6"/>
      <c r="D5" s="11"/>
      <c r="E5" s="5"/>
      <c r="F5" s="5"/>
      <c r="G5" s="8"/>
      <c r="H5" s="8"/>
    </row>
    <row r="6" spans="1:8" ht="25.5" x14ac:dyDescent="0.2">
      <c r="A6" s="57" t="s">
        <v>176</v>
      </c>
      <c r="B6" s="57" t="s">
        <v>177</v>
      </c>
      <c r="C6" s="57" t="s">
        <v>70</v>
      </c>
      <c r="D6" s="57" t="s">
        <v>178</v>
      </c>
      <c r="E6" s="57" t="s">
        <v>179</v>
      </c>
      <c r="F6" s="57" t="s">
        <v>180</v>
      </c>
      <c r="G6" s="58" t="s">
        <v>181</v>
      </c>
      <c r="H6" s="58" t="s">
        <v>182</v>
      </c>
    </row>
    <row r="7" spans="1:8" x14ac:dyDescent="0.2">
      <c r="A7" s="60" t="s">
        <v>183</v>
      </c>
      <c r="B7" s="57"/>
      <c r="C7" s="57"/>
      <c r="D7" s="57"/>
      <c r="E7" s="57"/>
      <c r="F7" s="57"/>
      <c r="G7" s="58"/>
      <c r="H7" s="58"/>
    </row>
    <row r="8" spans="1:8" s="127" customFormat="1" x14ac:dyDescent="0.25">
      <c r="A8" s="126" t="s">
        <v>675</v>
      </c>
      <c r="B8" s="61" t="s">
        <v>426</v>
      </c>
      <c r="C8" s="130">
        <v>1</v>
      </c>
      <c r="D8" s="129">
        <f>'Resumo de Cotações'!L18</f>
        <v>1170.3333333333333</v>
      </c>
      <c r="E8" s="61"/>
      <c r="F8" s="62">
        <f>D8*C8</f>
        <v>1170.3333333333333</v>
      </c>
      <c r="G8" s="63" t="s">
        <v>653</v>
      </c>
      <c r="H8" s="63" t="s">
        <v>702</v>
      </c>
    </row>
    <row r="9" spans="1:8" x14ac:dyDescent="0.2">
      <c r="A9" s="64"/>
      <c r="B9" s="61"/>
      <c r="C9" s="65"/>
      <c r="D9" s="66"/>
      <c r="E9" s="57"/>
      <c r="F9" s="62"/>
      <c r="G9" s="63"/>
      <c r="H9" s="58"/>
    </row>
    <row r="10" spans="1:8" x14ac:dyDescent="0.2">
      <c r="A10" s="67" t="s">
        <v>455</v>
      </c>
      <c r="B10" s="68"/>
      <c r="C10" s="125"/>
      <c r="D10" s="69"/>
      <c r="E10" s="70"/>
      <c r="F10" s="71"/>
      <c r="G10" s="124"/>
      <c r="H10" s="72"/>
    </row>
    <row r="11" spans="1:8" s="14" customFormat="1" x14ac:dyDescent="0.2">
      <c r="A11" s="68" t="s">
        <v>461</v>
      </c>
      <c r="B11" s="125" t="s">
        <v>457</v>
      </c>
      <c r="C11" s="73">
        <v>0.5</v>
      </c>
      <c r="D11" s="69">
        <v>18.010000000000002</v>
      </c>
      <c r="E11" s="70"/>
      <c r="F11" s="62">
        <f>D11*C11</f>
        <v>9.0050000000000008</v>
      </c>
      <c r="G11" s="124" t="s">
        <v>462</v>
      </c>
      <c r="H11" s="131" t="s">
        <v>637</v>
      </c>
    </row>
    <row r="12" spans="1:8" x14ac:dyDescent="0.2">
      <c r="A12" s="68" t="s">
        <v>654</v>
      </c>
      <c r="B12" s="125" t="s">
        <v>457</v>
      </c>
      <c r="C12" s="73">
        <v>0.5</v>
      </c>
      <c r="D12" s="69">
        <v>21.35</v>
      </c>
      <c r="E12" s="70"/>
      <c r="F12" s="62">
        <f>D12*C12</f>
        <v>10.675000000000001</v>
      </c>
      <c r="G12" s="124" t="s">
        <v>462</v>
      </c>
      <c r="H12" s="131" t="s">
        <v>655</v>
      </c>
    </row>
    <row r="13" spans="1:8" x14ac:dyDescent="0.2">
      <c r="A13" s="74"/>
      <c r="B13" s="125"/>
      <c r="C13" s="75"/>
      <c r="D13" s="69"/>
      <c r="E13" s="70"/>
      <c r="F13" s="71"/>
      <c r="G13" s="124"/>
      <c r="H13" s="124"/>
    </row>
    <row r="14" spans="1:8" x14ac:dyDescent="0.2">
      <c r="A14" s="67" t="s">
        <v>184</v>
      </c>
      <c r="B14" s="68"/>
      <c r="C14" s="68"/>
      <c r="D14" s="68"/>
      <c r="E14" s="68"/>
      <c r="F14" s="76">
        <f>SUM(F8:F13)</f>
        <v>1190.0133333333333</v>
      </c>
      <c r="G14" s="124"/>
      <c r="H14" s="72"/>
    </row>
    <row r="15" spans="1:8" x14ac:dyDescent="0.2">
      <c r="A15" s="68" t="s">
        <v>185</v>
      </c>
      <c r="B15" s="68"/>
      <c r="C15" s="68"/>
      <c r="D15" s="77">
        <v>0.90920000000000001</v>
      </c>
      <c r="E15" s="68"/>
      <c r="F15" s="78"/>
      <c r="G15" s="124"/>
      <c r="H15" s="72"/>
    </row>
    <row r="16" spans="1:8" x14ac:dyDescent="0.2">
      <c r="A16" s="68"/>
      <c r="B16" s="68"/>
      <c r="C16" s="68"/>
      <c r="D16" s="68"/>
      <c r="E16" s="68"/>
      <c r="F16" s="71"/>
      <c r="G16" s="124"/>
      <c r="H16" s="72"/>
    </row>
    <row r="17" spans="1:8" x14ac:dyDescent="0.2">
      <c r="A17" s="72" t="s">
        <v>186</v>
      </c>
      <c r="B17" s="68"/>
      <c r="C17" s="68"/>
      <c r="D17" s="68"/>
      <c r="E17" s="68"/>
      <c r="F17" s="71"/>
      <c r="G17" s="72"/>
      <c r="H17" s="72"/>
    </row>
    <row r="18" spans="1:8" ht="25.5" x14ac:dyDescent="0.2">
      <c r="A18" s="72" t="s">
        <v>187</v>
      </c>
      <c r="B18" s="68"/>
      <c r="C18" s="68"/>
      <c r="D18" s="77">
        <v>0</v>
      </c>
      <c r="E18" s="68"/>
      <c r="F18" s="78">
        <f>F14*D18</f>
        <v>0</v>
      </c>
      <c r="G18" s="72"/>
      <c r="H18" s="72"/>
    </row>
    <row r="19" spans="1:8" x14ac:dyDescent="0.2">
      <c r="A19" s="72"/>
      <c r="B19" s="68"/>
      <c r="C19" s="68"/>
      <c r="D19" s="77"/>
      <c r="E19" s="68"/>
      <c r="F19" s="78"/>
      <c r="G19" s="72"/>
      <c r="H19" s="72"/>
    </row>
    <row r="20" spans="1:8" x14ac:dyDescent="0.2">
      <c r="A20" s="79" t="s">
        <v>188</v>
      </c>
      <c r="B20" s="68"/>
      <c r="C20" s="68"/>
      <c r="D20" s="68"/>
      <c r="E20" s="68"/>
      <c r="F20" s="76">
        <f>F18+F14</f>
        <v>1190.0133333333333</v>
      </c>
      <c r="G20" s="72"/>
      <c r="H20" s="72"/>
    </row>
    <row r="22" spans="1:8" s="119" customFormat="1" ht="12.75" customHeight="1" x14ac:dyDescent="0.2"/>
    <row r="23" spans="1:8" s="119" customFormat="1" ht="12.75" customHeight="1" x14ac:dyDescent="0.2"/>
    <row r="24" spans="1:8" s="119" customFormat="1" x14ac:dyDescent="0.2"/>
    <row r="25" spans="1:8" s="119" customFormat="1" ht="12.75" customHeight="1" x14ac:dyDescent="0.2"/>
    <row r="26" spans="1:8" s="119" customFormat="1" ht="12.75" customHeight="1" x14ac:dyDescent="0.2"/>
    <row r="27" spans="1:8" s="119" customFormat="1" ht="12.75" customHeight="1" x14ac:dyDescent="0.2"/>
    <row r="30" spans="1:8" ht="13.5" thickBot="1" x14ac:dyDescent="0.25">
      <c r="C30" s="81"/>
      <c r="D30" s="82"/>
      <c r="E30" s="81"/>
      <c r="F30" s="393"/>
    </row>
    <row r="31" spans="1:8" x14ac:dyDescent="0.2">
      <c r="C31" s="474" t="s">
        <v>1270</v>
      </c>
      <c r="D31" s="474"/>
      <c r="E31" s="474"/>
      <c r="F31" s="474"/>
    </row>
    <row r="32" spans="1:8" x14ac:dyDescent="0.2">
      <c r="C32" s="465" t="s">
        <v>1271</v>
      </c>
      <c r="D32" s="465"/>
      <c r="E32" s="465"/>
      <c r="F32" s="465"/>
    </row>
  </sheetData>
  <mergeCells count="4">
    <mergeCell ref="A1:H1"/>
    <mergeCell ref="A2:H2"/>
    <mergeCell ref="C31:F31"/>
    <mergeCell ref="C32:F32"/>
  </mergeCells>
  <pageMargins left="0.511811024" right="0.511811024" top="0.78740157499999996" bottom="0.78740157499999996" header="0.31496062000000002" footer="0.31496062000000002"/>
  <pageSetup paperSize="9" scale="75"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H32"/>
  <sheetViews>
    <sheetView view="pageBreakPreview" zoomScale="60" zoomScaleNormal="100" workbookViewId="0">
      <selection activeCell="C30" sqref="C30:F32"/>
    </sheetView>
  </sheetViews>
  <sheetFormatPr defaultRowHeight="12.75" x14ac:dyDescent="0.2"/>
  <cols>
    <col min="1" max="1" width="45.85546875" style="59" bestFit="1" customWidth="1"/>
    <col min="2" max="2" width="9.140625" style="59"/>
    <col min="3" max="3" width="11.28515625" style="59" customWidth="1"/>
    <col min="4" max="4" width="11" style="59" bestFit="1" customWidth="1"/>
    <col min="5" max="5" width="10" style="59" bestFit="1" customWidth="1"/>
    <col min="6" max="6" width="12.85546875" style="80" customWidth="1"/>
    <col min="7" max="7" width="11.140625" style="59" customWidth="1"/>
    <col min="8" max="8" width="10.5703125" style="59" customWidth="1"/>
    <col min="9" max="256" width="9.140625" style="59"/>
    <col min="257" max="257" width="45.85546875" style="59" bestFit="1" customWidth="1"/>
    <col min="258" max="258" width="9.140625" style="59"/>
    <col min="259" max="259" width="11.28515625" style="59" customWidth="1"/>
    <col min="260" max="260" width="10.42578125" style="59" bestFit="1" customWidth="1"/>
    <col min="261" max="261" width="10" style="59" bestFit="1" customWidth="1"/>
    <col min="262" max="262" width="12.85546875" style="59" customWidth="1"/>
    <col min="263" max="263" width="11.140625" style="59" customWidth="1"/>
    <col min="264" max="264" width="10.5703125" style="59" customWidth="1"/>
    <col min="265" max="512" width="9.140625" style="59"/>
    <col min="513" max="513" width="45.85546875" style="59" bestFit="1" customWidth="1"/>
    <col min="514" max="514" width="9.140625" style="59"/>
    <col min="515" max="515" width="11.28515625" style="59" customWidth="1"/>
    <col min="516" max="516" width="10.42578125" style="59" bestFit="1" customWidth="1"/>
    <col min="517" max="517" width="10" style="59" bestFit="1" customWidth="1"/>
    <col min="518" max="518" width="12.85546875" style="59" customWidth="1"/>
    <col min="519" max="519" width="11.140625" style="59" customWidth="1"/>
    <col min="520" max="520" width="10.5703125" style="59" customWidth="1"/>
    <col min="521" max="768" width="9.140625" style="59"/>
    <col min="769" max="769" width="45.85546875" style="59" bestFit="1" customWidth="1"/>
    <col min="770" max="770" width="9.140625" style="59"/>
    <col min="771" max="771" width="11.28515625" style="59" customWidth="1"/>
    <col min="772" max="772" width="10.42578125" style="59" bestFit="1" customWidth="1"/>
    <col min="773" max="773" width="10" style="59" bestFit="1" customWidth="1"/>
    <col min="774" max="774" width="12.85546875" style="59" customWidth="1"/>
    <col min="775" max="775" width="11.140625" style="59" customWidth="1"/>
    <col min="776" max="776" width="10.5703125" style="59" customWidth="1"/>
    <col min="777" max="1024" width="9.140625" style="59"/>
    <col min="1025" max="1025" width="45.85546875" style="59" bestFit="1" customWidth="1"/>
    <col min="1026" max="1026" width="9.140625" style="59"/>
    <col min="1027" max="1027" width="11.28515625" style="59" customWidth="1"/>
    <col min="1028" max="1028" width="10.42578125" style="59" bestFit="1" customWidth="1"/>
    <col min="1029" max="1029" width="10" style="59" bestFit="1" customWidth="1"/>
    <col min="1030" max="1030" width="12.85546875" style="59" customWidth="1"/>
    <col min="1031" max="1031" width="11.140625" style="59" customWidth="1"/>
    <col min="1032" max="1032" width="10.5703125" style="59" customWidth="1"/>
    <col min="1033" max="1280" width="9.140625" style="59"/>
    <col min="1281" max="1281" width="45.85546875" style="59" bestFit="1" customWidth="1"/>
    <col min="1282" max="1282" width="9.140625" style="59"/>
    <col min="1283" max="1283" width="11.28515625" style="59" customWidth="1"/>
    <col min="1284" max="1284" width="10.42578125" style="59" bestFit="1" customWidth="1"/>
    <col min="1285" max="1285" width="10" style="59" bestFit="1" customWidth="1"/>
    <col min="1286" max="1286" width="12.85546875" style="59" customWidth="1"/>
    <col min="1287" max="1287" width="11.140625" style="59" customWidth="1"/>
    <col min="1288" max="1288" width="10.5703125" style="59" customWidth="1"/>
    <col min="1289" max="1536" width="9.140625" style="59"/>
    <col min="1537" max="1537" width="45.85546875" style="59" bestFit="1" customWidth="1"/>
    <col min="1538" max="1538" width="9.140625" style="59"/>
    <col min="1539" max="1539" width="11.28515625" style="59" customWidth="1"/>
    <col min="1540" max="1540" width="10.42578125" style="59" bestFit="1" customWidth="1"/>
    <col min="1541" max="1541" width="10" style="59" bestFit="1" customWidth="1"/>
    <col min="1542" max="1542" width="12.85546875" style="59" customWidth="1"/>
    <col min="1543" max="1543" width="11.140625" style="59" customWidth="1"/>
    <col min="1544" max="1544" width="10.5703125" style="59" customWidth="1"/>
    <col min="1545" max="1792" width="9.140625" style="59"/>
    <col min="1793" max="1793" width="45.85546875" style="59" bestFit="1" customWidth="1"/>
    <col min="1794" max="1794" width="9.140625" style="59"/>
    <col min="1795" max="1795" width="11.28515625" style="59" customWidth="1"/>
    <col min="1796" max="1796" width="10.42578125" style="59" bestFit="1" customWidth="1"/>
    <col min="1797" max="1797" width="10" style="59" bestFit="1" customWidth="1"/>
    <col min="1798" max="1798" width="12.85546875" style="59" customWidth="1"/>
    <col min="1799" max="1799" width="11.140625" style="59" customWidth="1"/>
    <col min="1800" max="1800" width="10.5703125" style="59" customWidth="1"/>
    <col min="1801" max="2048" width="9.140625" style="59"/>
    <col min="2049" max="2049" width="45.85546875" style="59" bestFit="1" customWidth="1"/>
    <col min="2050" max="2050" width="9.140625" style="59"/>
    <col min="2051" max="2051" width="11.28515625" style="59" customWidth="1"/>
    <col min="2052" max="2052" width="10.42578125" style="59" bestFit="1" customWidth="1"/>
    <col min="2053" max="2053" width="10" style="59" bestFit="1" customWidth="1"/>
    <col min="2054" max="2054" width="12.85546875" style="59" customWidth="1"/>
    <col min="2055" max="2055" width="11.140625" style="59" customWidth="1"/>
    <col min="2056" max="2056" width="10.5703125" style="59" customWidth="1"/>
    <col min="2057" max="2304" width="9.140625" style="59"/>
    <col min="2305" max="2305" width="45.85546875" style="59" bestFit="1" customWidth="1"/>
    <col min="2306" max="2306" width="9.140625" style="59"/>
    <col min="2307" max="2307" width="11.28515625" style="59" customWidth="1"/>
    <col min="2308" max="2308" width="10.42578125" style="59" bestFit="1" customWidth="1"/>
    <col min="2309" max="2309" width="10" style="59" bestFit="1" customWidth="1"/>
    <col min="2310" max="2310" width="12.85546875" style="59" customWidth="1"/>
    <col min="2311" max="2311" width="11.140625" style="59" customWidth="1"/>
    <col min="2312" max="2312" width="10.5703125" style="59" customWidth="1"/>
    <col min="2313" max="2560" width="9.140625" style="59"/>
    <col min="2561" max="2561" width="45.85546875" style="59" bestFit="1" customWidth="1"/>
    <col min="2562" max="2562" width="9.140625" style="59"/>
    <col min="2563" max="2563" width="11.28515625" style="59" customWidth="1"/>
    <col min="2564" max="2564" width="10.42578125" style="59" bestFit="1" customWidth="1"/>
    <col min="2565" max="2565" width="10" style="59" bestFit="1" customWidth="1"/>
    <col min="2566" max="2566" width="12.85546875" style="59" customWidth="1"/>
    <col min="2567" max="2567" width="11.140625" style="59" customWidth="1"/>
    <col min="2568" max="2568" width="10.5703125" style="59" customWidth="1"/>
    <col min="2569" max="2816" width="9.140625" style="59"/>
    <col min="2817" max="2817" width="45.85546875" style="59" bestFit="1" customWidth="1"/>
    <col min="2818" max="2818" width="9.140625" style="59"/>
    <col min="2819" max="2819" width="11.28515625" style="59" customWidth="1"/>
    <col min="2820" max="2820" width="10.42578125" style="59" bestFit="1" customWidth="1"/>
    <col min="2821" max="2821" width="10" style="59" bestFit="1" customWidth="1"/>
    <col min="2822" max="2822" width="12.85546875" style="59" customWidth="1"/>
    <col min="2823" max="2823" width="11.140625" style="59" customWidth="1"/>
    <col min="2824" max="2824" width="10.5703125" style="59" customWidth="1"/>
    <col min="2825" max="3072" width="9.140625" style="59"/>
    <col min="3073" max="3073" width="45.85546875" style="59" bestFit="1" customWidth="1"/>
    <col min="3074" max="3074" width="9.140625" style="59"/>
    <col min="3075" max="3075" width="11.28515625" style="59" customWidth="1"/>
    <col min="3076" max="3076" width="10.42578125" style="59" bestFit="1" customWidth="1"/>
    <col min="3077" max="3077" width="10" style="59" bestFit="1" customWidth="1"/>
    <col min="3078" max="3078" width="12.85546875" style="59" customWidth="1"/>
    <col min="3079" max="3079" width="11.140625" style="59" customWidth="1"/>
    <col min="3080" max="3080" width="10.5703125" style="59" customWidth="1"/>
    <col min="3081" max="3328" width="9.140625" style="59"/>
    <col min="3329" max="3329" width="45.85546875" style="59" bestFit="1" customWidth="1"/>
    <col min="3330" max="3330" width="9.140625" style="59"/>
    <col min="3331" max="3331" width="11.28515625" style="59" customWidth="1"/>
    <col min="3332" max="3332" width="10.42578125" style="59" bestFit="1" customWidth="1"/>
    <col min="3333" max="3333" width="10" style="59" bestFit="1" customWidth="1"/>
    <col min="3334" max="3334" width="12.85546875" style="59" customWidth="1"/>
    <col min="3335" max="3335" width="11.140625" style="59" customWidth="1"/>
    <col min="3336" max="3336" width="10.5703125" style="59" customWidth="1"/>
    <col min="3337" max="3584" width="9.140625" style="59"/>
    <col min="3585" max="3585" width="45.85546875" style="59" bestFit="1" customWidth="1"/>
    <col min="3586" max="3586" width="9.140625" style="59"/>
    <col min="3587" max="3587" width="11.28515625" style="59" customWidth="1"/>
    <col min="3588" max="3588" width="10.42578125" style="59" bestFit="1" customWidth="1"/>
    <col min="3589" max="3589" width="10" style="59" bestFit="1" customWidth="1"/>
    <col min="3590" max="3590" width="12.85546875" style="59" customWidth="1"/>
    <col min="3591" max="3591" width="11.140625" style="59" customWidth="1"/>
    <col min="3592" max="3592" width="10.5703125" style="59" customWidth="1"/>
    <col min="3593" max="3840" width="9.140625" style="59"/>
    <col min="3841" max="3841" width="45.85546875" style="59" bestFit="1" customWidth="1"/>
    <col min="3842" max="3842" width="9.140625" style="59"/>
    <col min="3843" max="3843" width="11.28515625" style="59" customWidth="1"/>
    <col min="3844" max="3844" width="10.42578125" style="59" bestFit="1" customWidth="1"/>
    <col min="3845" max="3845" width="10" style="59" bestFit="1" customWidth="1"/>
    <col min="3846" max="3846" width="12.85546875" style="59" customWidth="1"/>
    <col min="3847" max="3847" width="11.140625" style="59" customWidth="1"/>
    <col min="3848" max="3848" width="10.5703125" style="59" customWidth="1"/>
    <col min="3849" max="4096" width="9.140625" style="59"/>
    <col min="4097" max="4097" width="45.85546875" style="59" bestFit="1" customWidth="1"/>
    <col min="4098" max="4098" width="9.140625" style="59"/>
    <col min="4099" max="4099" width="11.28515625" style="59" customWidth="1"/>
    <col min="4100" max="4100" width="10.42578125" style="59" bestFit="1" customWidth="1"/>
    <col min="4101" max="4101" width="10" style="59" bestFit="1" customWidth="1"/>
    <col min="4102" max="4102" width="12.85546875" style="59" customWidth="1"/>
    <col min="4103" max="4103" width="11.140625" style="59" customWidth="1"/>
    <col min="4104" max="4104" width="10.5703125" style="59" customWidth="1"/>
    <col min="4105" max="4352" width="9.140625" style="59"/>
    <col min="4353" max="4353" width="45.85546875" style="59" bestFit="1" customWidth="1"/>
    <col min="4354" max="4354" width="9.140625" style="59"/>
    <col min="4355" max="4355" width="11.28515625" style="59" customWidth="1"/>
    <col min="4356" max="4356" width="10.42578125" style="59" bestFit="1" customWidth="1"/>
    <col min="4357" max="4357" width="10" style="59" bestFit="1" customWidth="1"/>
    <col min="4358" max="4358" width="12.85546875" style="59" customWidth="1"/>
    <col min="4359" max="4359" width="11.140625" style="59" customWidth="1"/>
    <col min="4360" max="4360" width="10.5703125" style="59" customWidth="1"/>
    <col min="4361" max="4608" width="9.140625" style="59"/>
    <col min="4609" max="4609" width="45.85546875" style="59" bestFit="1" customWidth="1"/>
    <col min="4610" max="4610" width="9.140625" style="59"/>
    <col min="4611" max="4611" width="11.28515625" style="59" customWidth="1"/>
    <col min="4612" max="4612" width="10.42578125" style="59" bestFit="1" customWidth="1"/>
    <col min="4613" max="4613" width="10" style="59" bestFit="1" customWidth="1"/>
    <col min="4614" max="4614" width="12.85546875" style="59" customWidth="1"/>
    <col min="4615" max="4615" width="11.140625" style="59" customWidth="1"/>
    <col min="4616" max="4616" width="10.5703125" style="59" customWidth="1"/>
    <col min="4617" max="4864" width="9.140625" style="59"/>
    <col min="4865" max="4865" width="45.85546875" style="59" bestFit="1" customWidth="1"/>
    <col min="4866" max="4866" width="9.140625" style="59"/>
    <col min="4867" max="4867" width="11.28515625" style="59" customWidth="1"/>
    <col min="4868" max="4868" width="10.42578125" style="59" bestFit="1" customWidth="1"/>
    <col min="4869" max="4869" width="10" style="59" bestFit="1" customWidth="1"/>
    <col min="4870" max="4870" width="12.85546875" style="59" customWidth="1"/>
    <col min="4871" max="4871" width="11.140625" style="59" customWidth="1"/>
    <col min="4872" max="4872" width="10.5703125" style="59" customWidth="1"/>
    <col min="4873" max="5120" width="9.140625" style="59"/>
    <col min="5121" max="5121" width="45.85546875" style="59" bestFit="1" customWidth="1"/>
    <col min="5122" max="5122" width="9.140625" style="59"/>
    <col min="5123" max="5123" width="11.28515625" style="59" customWidth="1"/>
    <col min="5124" max="5124" width="10.42578125" style="59" bestFit="1" customWidth="1"/>
    <col min="5125" max="5125" width="10" style="59" bestFit="1" customWidth="1"/>
    <col min="5126" max="5126" width="12.85546875" style="59" customWidth="1"/>
    <col min="5127" max="5127" width="11.140625" style="59" customWidth="1"/>
    <col min="5128" max="5128" width="10.5703125" style="59" customWidth="1"/>
    <col min="5129" max="5376" width="9.140625" style="59"/>
    <col min="5377" max="5377" width="45.85546875" style="59" bestFit="1" customWidth="1"/>
    <col min="5378" max="5378" width="9.140625" style="59"/>
    <col min="5379" max="5379" width="11.28515625" style="59" customWidth="1"/>
    <col min="5380" max="5380" width="10.42578125" style="59" bestFit="1" customWidth="1"/>
    <col min="5381" max="5381" width="10" style="59" bestFit="1" customWidth="1"/>
    <col min="5382" max="5382" width="12.85546875" style="59" customWidth="1"/>
    <col min="5383" max="5383" width="11.140625" style="59" customWidth="1"/>
    <col min="5384" max="5384" width="10.5703125" style="59" customWidth="1"/>
    <col min="5385" max="5632" width="9.140625" style="59"/>
    <col min="5633" max="5633" width="45.85546875" style="59" bestFit="1" customWidth="1"/>
    <col min="5634" max="5634" width="9.140625" style="59"/>
    <col min="5635" max="5635" width="11.28515625" style="59" customWidth="1"/>
    <col min="5636" max="5636" width="10.42578125" style="59" bestFit="1" customWidth="1"/>
    <col min="5637" max="5637" width="10" style="59" bestFit="1" customWidth="1"/>
    <col min="5638" max="5638" width="12.85546875" style="59" customWidth="1"/>
    <col min="5639" max="5639" width="11.140625" style="59" customWidth="1"/>
    <col min="5640" max="5640" width="10.5703125" style="59" customWidth="1"/>
    <col min="5641" max="5888" width="9.140625" style="59"/>
    <col min="5889" max="5889" width="45.85546875" style="59" bestFit="1" customWidth="1"/>
    <col min="5890" max="5890" width="9.140625" style="59"/>
    <col min="5891" max="5891" width="11.28515625" style="59" customWidth="1"/>
    <col min="5892" max="5892" width="10.42578125" style="59" bestFit="1" customWidth="1"/>
    <col min="5893" max="5893" width="10" style="59" bestFit="1" customWidth="1"/>
    <col min="5894" max="5894" width="12.85546875" style="59" customWidth="1"/>
    <col min="5895" max="5895" width="11.140625" style="59" customWidth="1"/>
    <col min="5896" max="5896" width="10.5703125" style="59" customWidth="1"/>
    <col min="5897" max="6144" width="9.140625" style="59"/>
    <col min="6145" max="6145" width="45.85546875" style="59" bestFit="1" customWidth="1"/>
    <col min="6146" max="6146" width="9.140625" style="59"/>
    <col min="6147" max="6147" width="11.28515625" style="59" customWidth="1"/>
    <col min="6148" max="6148" width="10.42578125" style="59" bestFit="1" customWidth="1"/>
    <col min="6149" max="6149" width="10" style="59" bestFit="1" customWidth="1"/>
    <col min="6150" max="6150" width="12.85546875" style="59" customWidth="1"/>
    <col min="6151" max="6151" width="11.140625" style="59" customWidth="1"/>
    <col min="6152" max="6152" width="10.5703125" style="59" customWidth="1"/>
    <col min="6153" max="6400" width="9.140625" style="59"/>
    <col min="6401" max="6401" width="45.85546875" style="59" bestFit="1" customWidth="1"/>
    <col min="6402" max="6402" width="9.140625" style="59"/>
    <col min="6403" max="6403" width="11.28515625" style="59" customWidth="1"/>
    <col min="6404" max="6404" width="10.42578125" style="59" bestFit="1" customWidth="1"/>
    <col min="6405" max="6405" width="10" style="59" bestFit="1" customWidth="1"/>
    <col min="6406" max="6406" width="12.85546875" style="59" customWidth="1"/>
    <col min="6407" max="6407" width="11.140625" style="59" customWidth="1"/>
    <col min="6408" max="6408" width="10.5703125" style="59" customWidth="1"/>
    <col min="6409" max="6656" width="9.140625" style="59"/>
    <col min="6657" max="6657" width="45.85546875" style="59" bestFit="1" customWidth="1"/>
    <col min="6658" max="6658" width="9.140625" style="59"/>
    <col min="6659" max="6659" width="11.28515625" style="59" customWidth="1"/>
    <col min="6660" max="6660" width="10.42578125" style="59" bestFit="1" customWidth="1"/>
    <col min="6661" max="6661" width="10" style="59" bestFit="1" customWidth="1"/>
    <col min="6662" max="6662" width="12.85546875" style="59" customWidth="1"/>
    <col min="6663" max="6663" width="11.140625" style="59" customWidth="1"/>
    <col min="6664" max="6664" width="10.5703125" style="59" customWidth="1"/>
    <col min="6665" max="6912" width="9.140625" style="59"/>
    <col min="6913" max="6913" width="45.85546875" style="59" bestFit="1" customWidth="1"/>
    <col min="6914" max="6914" width="9.140625" style="59"/>
    <col min="6915" max="6915" width="11.28515625" style="59" customWidth="1"/>
    <col min="6916" max="6916" width="10.42578125" style="59" bestFit="1" customWidth="1"/>
    <col min="6917" max="6917" width="10" style="59" bestFit="1" customWidth="1"/>
    <col min="6918" max="6918" width="12.85546875" style="59" customWidth="1"/>
    <col min="6919" max="6919" width="11.140625" style="59" customWidth="1"/>
    <col min="6920" max="6920" width="10.5703125" style="59" customWidth="1"/>
    <col min="6921" max="7168" width="9.140625" style="59"/>
    <col min="7169" max="7169" width="45.85546875" style="59" bestFit="1" customWidth="1"/>
    <col min="7170" max="7170" width="9.140625" style="59"/>
    <col min="7171" max="7171" width="11.28515625" style="59" customWidth="1"/>
    <col min="7172" max="7172" width="10.42578125" style="59" bestFit="1" customWidth="1"/>
    <col min="7173" max="7173" width="10" style="59" bestFit="1" customWidth="1"/>
    <col min="7174" max="7174" width="12.85546875" style="59" customWidth="1"/>
    <col min="7175" max="7175" width="11.140625" style="59" customWidth="1"/>
    <col min="7176" max="7176" width="10.5703125" style="59" customWidth="1"/>
    <col min="7177" max="7424" width="9.140625" style="59"/>
    <col min="7425" max="7425" width="45.85546875" style="59" bestFit="1" customWidth="1"/>
    <col min="7426" max="7426" width="9.140625" style="59"/>
    <col min="7427" max="7427" width="11.28515625" style="59" customWidth="1"/>
    <col min="7428" max="7428" width="10.42578125" style="59" bestFit="1" customWidth="1"/>
    <col min="7429" max="7429" width="10" style="59" bestFit="1" customWidth="1"/>
    <col min="7430" max="7430" width="12.85546875" style="59" customWidth="1"/>
    <col min="7431" max="7431" width="11.140625" style="59" customWidth="1"/>
    <col min="7432" max="7432" width="10.5703125" style="59" customWidth="1"/>
    <col min="7433" max="7680" width="9.140625" style="59"/>
    <col min="7681" max="7681" width="45.85546875" style="59" bestFit="1" customWidth="1"/>
    <col min="7682" max="7682" width="9.140625" style="59"/>
    <col min="7683" max="7683" width="11.28515625" style="59" customWidth="1"/>
    <col min="7684" max="7684" width="10.42578125" style="59" bestFit="1" customWidth="1"/>
    <col min="7685" max="7685" width="10" style="59" bestFit="1" customWidth="1"/>
    <col min="7686" max="7686" width="12.85546875" style="59" customWidth="1"/>
    <col min="7687" max="7687" width="11.140625" style="59" customWidth="1"/>
    <col min="7688" max="7688" width="10.5703125" style="59" customWidth="1"/>
    <col min="7689" max="7936" width="9.140625" style="59"/>
    <col min="7937" max="7937" width="45.85546875" style="59" bestFit="1" customWidth="1"/>
    <col min="7938" max="7938" width="9.140625" style="59"/>
    <col min="7939" max="7939" width="11.28515625" style="59" customWidth="1"/>
    <col min="7940" max="7940" width="10.42578125" style="59" bestFit="1" customWidth="1"/>
    <col min="7941" max="7941" width="10" style="59" bestFit="1" customWidth="1"/>
    <col min="7942" max="7942" width="12.85546875" style="59" customWidth="1"/>
    <col min="7943" max="7943" width="11.140625" style="59" customWidth="1"/>
    <col min="7944" max="7944" width="10.5703125" style="59" customWidth="1"/>
    <col min="7945" max="8192" width="9.140625" style="59"/>
    <col min="8193" max="8193" width="45.85546875" style="59" bestFit="1" customWidth="1"/>
    <col min="8194" max="8194" width="9.140625" style="59"/>
    <col min="8195" max="8195" width="11.28515625" style="59" customWidth="1"/>
    <col min="8196" max="8196" width="10.42578125" style="59" bestFit="1" customWidth="1"/>
    <col min="8197" max="8197" width="10" style="59" bestFit="1" customWidth="1"/>
    <col min="8198" max="8198" width="12.85546875" style="59" customWidth="1"/>
    <col min="8199" max="8199" width="11.140625" style="59" customWidth="1"/>
    <col min="8200" max="8200" width="10.5703125" style="59" customWidth="1"/>
    <col min="8201" max="8448" width="9.140625" style="59"/>
    <col min="8449" max="8449" width="45.85546875" style="59" bestFit="1" customWidth="1"/>
    <col min="8450" max="8450" width="9.140625" style="59"/>
    <col min="8451" max="8451" width="11.28515625" style="59" customWidth="1"/>
    <col min="8452" max="8452" width="10.42578125" style="59" bestFit="1" customWidth="1"/>
    <col min="8453" max="8453" width="10" style="59" bestFit="1" customWidth="1"/>
    <col min="8454" max="8454" width="12.85546875" style="59" customWidth="1"/>
    <col min="8455" max="8455" width="11.140625" style="59" customWidth="1"/>
    <col min="8456" max="8456" width="10.5703125" style="59" customWidth="1"/>
    <col min="8457" max="8704" width="9.140625" style="59"/>
    <col min="8705" max="8705" width="45.85546875" style="59" bestFit="1" customWidth="1"/>
    <col min="8706" max="8706" width="9.140625" style="59"/>
    <col min="8707" max="8707" width="11.28515625" style="59" customWidth="1"/>
    <col min="8708" max="8708" width="10.42578125" style="59" bestFit="1" customWidth="1"/>
    <col min="8709" max="8709" width="10" style="59" bestFit="1" customWidth="1"/>
    <col min="8710" max="8710" width="12.85546875" style="59" customWidth="1"/>
    <col min="8711" max="8711" width="11.140625" style="59" customWidth="1"/>
    <col min="8712" max="8712" width="10.5703125" style="59" customWidth="1"/>
    <col min="8713" max="8960" width="9.140625" style="59"/>
    <col min="8961" max="8961" width="45.85546875" style="59" bestFit="1" customWidth="1"/>
    <col min="8962" max="8962" width="9.140625" style="59"/>
    <col min="8963" max="8963" width="11.28515625" style="59" customWidth="1"/>
    <col min="8964" max="8964" width="10.42578125" style="59" bestFit="1" customWidth="1"/>
    <col min="8965" max="8965" width="10" style="59" bestFit="1" customWidth="1"/>
    <col min="8966" max="8966" width="12.85546875" style="59" customWidth="1"/>
    <col min="8967" max="8967" width="11.140625" style="59" customWidth="1"/>
    <col min="8968" max="8968" width="10.5703125" style="59" customWidth="1"/>
    <col min="8969" max="9216" width="9.140625" style="59"/>
    <col min="9217" max="9217" width="45.85546875" style="59" bestFit="1" customWidth="1"/>
    <col min="9218" max="9218" width="9.140625" style="59"/>
    <col min="9219" max="9219" width="11.28515625" style="59" customWidth="1"/>
    <col min="9220" max="9220" width="10.42578125" style="59" bestFit="1" customWidth="1"/>
    <col min="9221" max="9221" width="10" style="59" bestFit="1" customWidth="1"/>
    <col min="9222" max="9222" width="12.85546875" style="59" customWidth="1"/>
    <col min="9223" max="9223" width="11.140625" style="59" customWidth="1"/>
    <col min="9224" max="9224" width="10.5703125" style="59" customWidth="1"/>
    <col min="9225" max="9472" width="9.140625" style="59"/>
    <col min="9473" max="9473" width="45.85546875" style="59" bestFit="1" customWidth="1"/>
    <col min="9474" max="9474" width="9.140625" style="59"/>
    <col min="9475" max="9475" width="11.28515625" style="59" customWidth="1"/>
    <col min="9476" max="9476" width="10.42578125" style="59" bestFit="1" customWidth="1"/>
    <col min="9477" max="9477" width="10" style="59" bestFit="1" customWidth="1"/>
    <col min="9478" max="9478" width="12.85546875" style="59" customWidth="1"/>
    <col min="9479" max="9479" width="11.140625" style="59" customWidth="1"/>
    <col min="9480" max="9480" width="10.5703125" style="59" customWidth="1"/>
    <col min="9481" max="9728" width="9.140625" style="59"/>
    <col min="9729" max="9729" width="45.85546875" style="59" bestFit="1" customWidth="1"/>
    <col min="9730" max="9730" width="9.140625" style="59"/>
    <col min="9731" max="9731" width="11.28515625" style="59" customWidth="1"/>
    <col min="9732" max="9732" width="10.42578125" style="59" bestFit="1" customWidth="1"/>
    <col min="9733" max="9733" width="10" style="59" bestFit="1" customWidth="1"/>
    <col min="9734" max="9734" width="12.85546875" style="59" customWidth="1"/>
    <col min="9735" max="9735" width="11.140625" style="59" customWidth="1"/>
    <col min="9736" max="9736" width="10.5703125" style="59" customWidth="1"/>
    <col min="9737" max="9984" width="9.140625" style="59"/>
    <col min="9985" max="9985" width="45.85546875" style="59" bestFit="1" customWidth="1"/>
    <col min="9986" max="9986" width="9.140625" style="59"/>
    <col min="9987" max="9987" width="11.28515625" style="59" customWidth="1"/>
    <col min="9988" max="9988" width="10.42578125" style="59" bestFit="1" customWidth="1"/>
    <col min="9989" max="9989" width="10" style="59" bestFit="1" customWidth="1"/>
    <col min="9990" max="9990" width="12.85546875" style="59" customWidth="1"/>
    <col min="9991" max="9991" width="11.140625" style="59" customWidth="1"/>
    <col min="9992" max="9992" width="10.5703125" style="59" customWidth="1"/>
    <col min="9993" max="10240" width="9.140625" style="59"/>
    <col min="10241" max="10241" width="45.85546875" style="59" bestFit="1" customWidth="1"/>
    <col min="10242" max="10242" width="9.140625" style="59"/>
    <col min="10243" max="10243" width="11.28515625" style="59" customWidth="1"/>
    <col min="10244" max="10244" width="10.42578125" style="59" bestFit="1" customWidth="1"/>
    <col min="10245" max="10245" width="10" style="59" bestFit="1" customWidth="1"/>
    <col min="10246" max="10246" width="12.85546875" style="59" customWidth="1"/>
    <col min="10247" max="10247" width="11.140625" style="59" customWidth="1"/>
    <col min="10248" max="10248" width="10.5703125" style="59" customWidth="1"/>
    <col min="10249" max="10496" width="9.140625" style="59"/>
    <col min="10497" max="10497" width="45.85546875" style="59" bestFit="1" customWidth="1"/>
    <col min="10498" max="10498" width="9.140625" style="59"/>
    <col min="10499" max="10499" width="11.28515625" style="59" customWidth="1"/>
    <col min="10500" max="10500" width="10.42578125" style="59" bestFit="1" customWidth="1"/>
    <col min="10501" max="10501" width="10" style="59" bestFit="1" customWidth="1"/>
    <col min="10502" max="10502" width="12.85546875" style="59" customWidth="1"/>
    <col min="10503" max="10503" width="11.140625" style="59" customWidth="1"/>
    <col min="10504" max="10504" width="10.5703125" style="59" customWidth="1"/>
    <col min="10505" max="10752" width="9.140625" style="59"/>
    <col min="10753" max="10753" width="45.85546875" style="59" bestFit="1" customWidth="1"/>
    <col min="10754" max="10754" width="9.140625" style="59"/>
    <col min="10755" max="10755" width="11.28515625" style="59" customWidth="1"/>
    <col min="10756" max="10756" width="10.42578125" style="59" bestFit="1" customWidth="1"/>
    <col min="10757" max="10757" width="10" style="59" bestFit="1" customWidth="1"/>
    <col min="10758" max="10758" width="12.85546875" style="59" customWidth="1"/>
    <col min="10759" max="10759" width="11.140625" style="59" customWidth="1"/>
    <col min="10760" max="10760" width="10.5703125" style="59" customWidth="1"/>
    <col min="10761" max="11008" width="9.140625" style="59"/>
    <col min="11009" max="11009" width="45.85546875" style="59" bestFit="1" customWidth="1"/>
    <col min="11010" max="11010" width="9.140625" style="59"/>
    <col min="11011" max="11011" width="11.28515625" style="59" customWidth="1"/>
    <col min="11012" max="11012" width="10.42578125" style="59" bestFit="1" customWidth="1"/>
    <col min="11013" max="11013" width="10" style="59" bestFit="1" customWidth="1"/>
    <col min="11014" max="11014" width="12.85546875" style="59" customWidth="1"/>
    <col min="11015" max="11015" width="11.140625" style="59" customWidth="1"/>
    <col min="11016" max="11016" width="10.5703125" style="59" customWidth="1"/>
    <col min="11017" max="11264" width="9.140625" style="59"/>
    <col min="11265" max="11265" width="45.85546875" style="59" bestFit="1" customWidth="1"/>
    <col min="11266" max="11266" width="9.140625" style="59"/>
    <col min="11267" max="11267" width="11.28515625" style="59" customWidth="1"/>
    <col min="11268" max="11268" width="10.42578125" style="59" bestFit="1" customWidth="1"/>
    <col min="11269" max="11269" width="10" style="59" bestFit="1" customWidth="1"/>
    <col min="11270" max="11270" width="12.85546875" style="59" customWidth="1"/>
    <col min="11271" max="11271" width="11.140625" style="59" customWidth="1"/>
    <col min="11272" max="11272" width="10.5703125" style="59" customWidth="1"/>
    <col min="11273" max="11520" width="9.140625" style="59"/>
    <col min="11521" max="11521" width="45.85546875" style="59" bestFit="1" customWidth="1"/>
    <col min="11522" max="11522" width="9.140625" style="59"/>
    <col min="11523" max="11523" width="11.28515625" style="59" customWidth="1"/>
    <col min="11524" max="11524" width="10.42578125" style="59" bestFit="1" customWidth="1"/>
    <col min="11525" max="11525" width="10" style="59" bestFit="1" customWidth="1"/>
    <col min="11526" max="11526" width="12.85546875" style="59" customWidth="1"/>
    <col min="11527" max="11527" width="11.140625" style="59" customWidth="1"/>
    <col min="11528" max="11528" width="10.5703125" style="59" customWidth="1"/>
    <col min="11529" max="11776" width="9.140625" style="59"/>
    <col min="11777" max="11777" width="45.85546875" style="59" bestFit="1" customWidth="1"/>
    <col min="11778" max="11778" width="9.140625" style="59"/>
    <col min="11779" max="11779" width="11.28515625" style="59" customWidth="1"/>
    <col min="11780" max="11780" width="10.42578125" style="59" bestFit="1" customWidth="1"/>
    <col min="11781" max="11781" width="10" style="59" bestFit="1" customWidth="1"/>
    <col min="11782" max="11782" width="12.85546875" style="59" customWidth="1"/>
    <col min="11783" max="11783" width="11.140625" style="59" customWidth="1"/>
    <col min="11784" max="11784" width="10.5703125" style="59" customWidth="1"/>
    <col min="11785" max="12032" width="9.140625" style="59"/>
    <col min="12033" max="12033" width="45.85546875" style="59" bestFit="1" customWidth="1"/>
    <col min="12034" max="12034" width="9.140625" style="59"/>
    <col min="12035" max="12035" width="11.28515625" style="59" customWidth="1"/>
    <col min="12036" max="12036" width="10.42578125" style="59" bestFit="1" customWidth="1"/>
    <col min="12037" max="12037" width="10" style="59" bestFit="1" customWidth="1"/>
    <col min="12038" max="12038" width="12.85546875" style="59" customWidth="1"/>
    <col min="12039" max="12039" width="11.140625" style="59" customWidth="1"/>
    <col min="12040" max="12040" width="10.5703125" style="59" customWidth="1"/>
    <col min="12041" max="12288" width="9.140625" style="59"/>
    <col min="12289" max="12289" width="45.85546875" style="59" bestFit="1" customWidth="1"/>
    <col min="12290" max="12290" width="9.140625" style="59"/>
    <col min="12291" max="12291" width="11.28515625" style="59" customWidth="1"/>
    <col min="12292" max="12292" width="10.42578125" style="59" bestFit="1" customWidth="1"/>
    <col min="12293" max="12293" width="10" style="59" bestFit="1" customWidth="1"/>
    <col min="12294" max="12294" width="12.85546875" style="59" customWidth="1"/>
    <col min="12295" max="12295" width="11.140625" style="59" customWidth="1"/>
    <col min="12296" max="12296" width="10.5703125" style="59" customWidth="1"/>
    <col min="12297" max="12544" width="9.140625" style="59"/>
    <col min="12545" max="12545" width="45.85546875" style="59" bestFit="1" customWidth="1"/>
    <col min="12546" max="12546" width="9.140625" style="59"/>
    <col min="12547" max="12547" width="11.28515625" style="59" customWidth="1"/>
    <col min="12548" max="12548" width="10.42578125" style="59" bestFit="1" customWidth="1"/>
    <col min="12549" max="12549" width="10" style="59" bestFit="1" customWidth="1"/>
    <col min="12550" max="12550" width="12.85546875" style="59" customWidth="1"/>
    <col min="12551" max="12551" width="11.140625" style="59" customWidth="1"/>
    <col min="12552" max="12552" width="10.5703125" style="59" customWidth="1"/>
    <col min="12553" max="12800" width="9.140625" style="59"/>
    <col min="12801" max="12801" width="45.85546875" style="59" bestFit="1" customWidth="1"/>
    <col min="12802" max="12802" width="9.140625" style="59"/>
    <col min="12803" max="12803" width="11.28515625" style="59" customWidth="1"/>
    <col min="12804" max="12804" width="10.42578125" style="59" bestFit="1" customWidth="1"/>
    <col min="12805" max="12805" width="10" style="59" bestFit="1" customWidth="1"/>
    <col min="12806" max="12806" width="12.85546875" style="59" customWidth="1"/>
    <col min="12807" max="12807" width="11.140625" style="59" customWidth="1"/>
    <col min="12808" max="12808" width="10.5703125" style="59" customWidth="1"/>
    <col min="12809" max="13056" width="9.140625" style="59"/>
    <col min="13057" max="13057" width="45.85546875" style="59" bestFit="1" customWidth="1"/>
    <col min="13058" max="13058" width="9.140625" style="59"/>
    <col min="13059" max="13059" width="11.28515625" style="59" customWidth="1"/>
    <col min="13060" max="13060" width="10.42578125" style="59" bestFit="1" customWidth="1"/>
    <col min="13061" max="13061" width="10" style="59" bestFit="1" customWidth="1"/>
    <col min="13062" max="13062" width="12.85546875" style="59" customWidth="1"/>
    <col min="13063" max="13063" width="11.140625" style="59" customWidth="1"/>
    <col min="13064" max="13064" width="10.5703125" style="59" customWidth="1"/>
    <col min="13065" max="13312" width="9.140625" style="59"/>
    <col min="13313" max="13313" width="45.85546875" style="59" bestFit="1" customWidth="1"/>
    <col min="13314" max="13314" width="9.140625" style="59"/>
    <col min="13315" max="13315" width="11.28515625" style="59" customWidth="1"/>
    <col min="13316" max="13316" width="10.42578125" style="59" bestFit="1" customWidth="1"/>
    <col min="13317" max="13317" width="10" style="59" bestFit="1" customWidth="1"/>
    <col min="13318" max="13318" width="12.85546875" style="59" customWidth="1"/>
    <col min="13319" max="13319" width="11.140625" style="59" customWidth="1"/>
    <col min="13320" max="13320" width="10.5703125" style="59" customWidth="1"/>
    <col min="13321" max="13568" width="9.140625" style="59"/>
    <col min="13569" max="13569" width="45.85546875" style="59" bestFit="1" customWidth="1"/>
    <col min="13570" max="13570" width="9.140625" style="59"/>
    <col min="13571" max="13571" width="11.28515625" style="59" customWidth="1"/>
    <col min="13572" max="13572" width="10.42578125" style="59" bestFit="1" customWidth="1"/>
    <col min="13573" max="13573" width="10" style="59" bestFit="1" customWidth="1"/>
    <col min="13574" max="13574" width="12.85546875" style="59" customWidth="1"/>
    <col min="13575" max="13575" width="11.140625" style="59" customWidth="1"/>
    <col min="13576" max="13576" width="10.5703125" style="59" customWidth="1"/>
    <col min="13577" max="13824" width="9.140625" style="59"/>
    <col min="13825" max="13825" width="45.85546875" style="59" bestFit="1" customWidth="1"/>
    <col min="13826" max="13826" width="9.140625" style="59"/>
    <col min="13827" max="13827" width="11.28515625" style="59" customWidth="1"/>
    <col min="13828" max="13828" width="10.42578125" style="59" bestFit="1" customWidth="1"/>
    <col min="13829" max="13829" width="10" style="59" bestFit="1" customWidth="1"/>
    <col min="13830" max="13830" width="12.85546875" style="59" customWidth="1"/>
    <col min="13831" max="13831" width="11.140625" style="59" customWidth="1"/>
    <col min="13832" max="13832" width="10.5703125" style="59" customWidth="1"/>
    <col min="13833" max="14080" width="9.140625" style="59"/>
    <col min="14081" max="14081" width="45.85546875" style="59" bestFit="1" customWidth="1"/>
    <col min="14082" max="14082" width="9.140625" style="59"/>
    <col min="14083" max="14083" width="11.28515625" style="59" customWidth="1"/>
    <col min="14084" max="14084" width="10.42578125" style="59" bestFit="1" customWidth="1"/>
    <col min="14085" max="14085" width="10" style="59" bestFit="1" customWidth="1"/>
    <col min="14086" max="14086" width="12.85546875" style="59" customWidth="1"/>
    <col min="14087" max="14087" width="11.140625" style="59" customWidth="1"/>
    <col min="14088" max="14088" width="10.5703125" style="59" customWidth="1"/>
    <col min="14089" max="14336" width="9.140625" style="59"/>
    <col min="14337" max="14337" width="45.85546875" style="59" bestFit="1" customWidth="1"/>
    <col min="14338" max="14338" width="9.140625" style="59"/>
    <col min="14339" max="14339" width="11.28515625" style="59" customWidth="1"/>
    <col min="14340" max="14340" width="10.42578125" style="59" bestFit="1" customWidth="1"/>
    <col min="14341" max="14341" width="10" style="59" bestFit="1" customWidth="1"/>
    <col min="14342" max="14342" width="12.85546875" style="59" customWidth="1"/>
    <col min="14343" max="14343" width="11.140625" style="59" customWidth="1"/>
    <col min="14344" max="14344" width="10.5703125" style="59" customWidth="1"/>
    <col min="14345" max="14592" width="9.140625" style="59"/>
    <col min="14593" max="14593" width="45.85546875" style="59" bestFit="1" customWidth="1"/>
    <col min="14594" max="14594" width="9.140625" style="59"/>
    <col min="14595" max="14595" width="11.28515625" style="59" customWidth="1"/>
    <col min="14596" max="14596" width="10.42578125" style="59" bestFit="1" customWidth="1"/>
    <col min="14597" max="14597" width="10" style="59" bestFit="1" customWidth="1"/>
    <col min="14598" max="14598" width="12.85546875" style="59" customWidth="1"/>
    <col min="14599" max="14599" width="11.140625" style="59" customWidth="1"/>
    <col min="14600" max="14600" width="10.5703125" style="59" customWidth="1"/>
    <col min="14601" max="14848" width="9.140625" style="59"/>
    <col min="14849" max="14849" width="45.85546875" style="59" bestFit="1" customWidth="1"/>
    <col min="14850" max="14850" width="9.140625" style="59"/>
    <col min="14851" max="14851" width="11.28515625" style="59" customWidth="1"/>
    <col min="14852" max="14852" width="10.42578125" style="59" bestFit="1" customWidth="1"/>
    <col min="14853" max="14853" width="10" style="59" bestFit="1" customWidth="1"/>
    <col min="14854" max="14854" width="12.85546875" style="59" customWidth="1"/>
    <col min="14855" max="14855" width="11.140625" style="59" customWidth="1"/>
    <col min="14856" max="14856" width="10.5703125" style="59" customWidth="1"/>
    <col min="14857" max="15104" width="9.140625" style="59"/>
    <col min="15105" max="15105" width="45.85546875" style="59" bestFit="1" customWidth="1"/>
    <col min="15106" max="15106" width="9.140625" style="59"/>
    <col min="15107" max="15107" width="11.28515625" style="59" customWidth="1"/>
    <col min="15108" max="15108" width="10.42578125" style="59" bestFit="1" customWidth="1"/>
    <col min="15109" max="15109" width="10" style="59" bestFit="1" customWidth="1"/>
    <col min="15110" max="15110" width="12.85546875" style="59" customWidth="1"/>
    <col min="15111" max="15111" width="11.140625" style="59" customWidth="1"/>
    <col min="15112" max="15112" width="10.5703125" style="59" customWidth="1"/>
    <col min="15113" max="15360" width="9.140625" style="59"/>
    <col min="15361" max="15361" width="45.85546875" style="59" bestFit="1" customWidth="1"/>
    <col min="15362" max="15362" width="9.140625" style="59"/>
    <col min="15363" max="15363" width="11.28515625" style="59" customWidth="1"/>
    <col min="15364" max="15364" width="10.42578125" style="59" bestFit="1" customWidth="1"/>
    <col min="15365" max="15365" width="10" style="59" bestFit="1" customWidth="1"/>
    <col min="15366" max="15366" width="12.85546875" style="59" customWidth="1"/>
    <col min="15367" max="15367" width="11.140625" style="59" customWidth="1"/>
    <col min="15368" max="15368" width="10.5703125" style="59" customWidth="1"/>
    <col min="15369" max="15616" width="9.140625" style="59"/>
    <col min="15617" max="15617" width="45.85546875" style="59" bestFit="1" customWidth="1"/>
    <col min="15618" max="15618" width="9.140625" style="59"/>
    <col min="15619" max="15619" width="11.28515625" style="59" customWidth="1"/>
    <col min="15620" max="15620" width="10.42578125" style="59" bestFit="1" customWidth="1"/>
    <col min="15621" max="15621" width="10" style="59" bestFit="1" customWidth="1"/>
    <col min="15622" max="15622" width="12.85546875" style="59" customWidth="1"/>
    <col min="15623" max="15623" width="11.140625" style="59" customWidth="1"/>
    <col min="15624" max="15624" width="10.5703125" style="59" customWidth="1"/>
    <col min="15625" max="15872" width="9.140625" style="59"/>
    <col min="15873" max="15873" width="45.85546875" style="59" bestFit="1" customWidth="1"/>
    <col min="15874" max="15874" width="9.140625" style="59"/>
    <col min="15875" max="15875" width="11.28515625" style="59" customWidth="1"/>
    <col min="15876" max="15876" width="10.42578125" style="59" bestFit="1" customWidth="1"/>
    <col min="15877" max="15877" width="10" style="59" bestFit="1" customWidth="1"/>
    <col min="15878" max="15878" width="12.85546875" style="59" customWidth="1"/>
    <col min="15879" max="15879" width="11.140625" style="59" customWidth="1"/>
    <col min="15880" max="15880" width="10.5703125" style="59" customWidth="1"/>
    <col min="15881" max="16128" width="9.140625" style="59"/>
    <col min="16129" max="16129" width="45.85546875" style="59" bestFit="1" customWidth="1"/>
    <col min="16130" max="16130" width="9.140625" style="59"/>
    <col min="16131" max="16131" width="11.28515625" style="59" customWidth="1"/>
    <col min="16132" max="16132" width="10.42578125" style="59" bestFit="1" customWidth="1"/>
    <col min="16133" max="16133" width="10" style="59" bestFit="1" customWidth="1"/>
    <col min="16134" max="16134" width="12.85546875" style="59" customWidth="1"/>
    <col min="16135" max="16135" width="11.140625" style="59" customWidth="1"/>
    <col min="16136" max="16136" width="10.5703125" style="59" customWidth="1"/>
    <col min="16137" max="16384" width="9.140625" style="59"/>
  </cols>
  <sheetData>
    <row r="1" spans="1:8" s="4" customFormat="1" ht="20.25" x14ac:dyDescent="0.25">
      <c r="A1" s="650" t="s">
        <v>710</v>
      </c>
      <c r="B1" s="651"/>
      <c r="C1" s="651"/>
      <c r="D1" s="651"/>
      <c r="E1" s="651"/>
      <c r="F1" s="651"/>
      <c r="G1" s="651"/>
      <c r="H1" s="652"/>
    </row>
    <row r="2" spans="1:8" s="4" customFormat="1" ht="15.75" thickBot="1" x14ac:dyDescent="0.3">
      <c r="A2" s="653" t="s">
        <v>194</v>
      </c>
      <c r="B2" s="654"/>
      <c r="C2" s="654"/>
      <c r="D2" s="654"/>
      <c r="E2" s="654"/>
      <c r="F2" s="654"/>
      <c r="G2" s="654"/>
      <c r="H2" s="655"/>
    </row>
    <row r="3" spans="1:8" s="4" customFormat="1" ht="15" x14ac:dyDescent="0.25">
      <c r="A3" s="5" t="s">
        <v>434</v>
      </c>
      <c r="B3" s="5"/>
      <c r="C3" s="5" t="s">
        <v>174</v>
      </c>
      <c r="D3" s="5" t="s">
        <v>175</v>
      </c>
      <c r="E3" s="5"/>
      <c r="F3" s="5"/>
      <c r="G3" s="8"/>
      <c r="H3" s="8"/>
    </row>
    <row r="4" spans="1:8" s="4" customFormat="1" ht="26.25" x14ac:dyDescent="0.25">
      <c r="A4" s="46" t="s">
        <v>677</v>
      </c>
      <c r="B4" s="5"/>
      <c r="C4" s="9" t="s">
        <v>426</v>
      </c>
      <c r="D4" s="10" t="s">
        <v>1220</v>
      </c>
      <c r="E4" s="5"/>
      <c r="F4" s="5"/>
      <c r="G4" s="8"/>
      <c r="H4" s="8"/>
    </row>
    <row r="5" spans="1:8" s="4" customFormat="1" ht="15" x14ac:dyDescent="0.25">
      <c r="A5" s="6" t="s">
        <v>436</v>
      </c>
      <c r="B5" s="8"/>
      <c r="C5" s="6"/>
      <c r="D5" s="11"/>
      <c r="E5" s="5"/>
      <c r="F5" s="5"/>
      <c r="G5" s="8"/>
      <c r="H5" s="8"/>
    </row>
    <row r="6" spans="1:8" ht="25.5" x14ac:dyDescent="0.2">
      <c r="A6" s="57" t="s">
        <v>176</v>
      </c>
      <c r="B6" s="57" t="s">
        <v>177</v>
      </c>
      <c r="C6" s="57" t="s">
        <v>70</v>
      </c>
      <c r="D6" s="57" t="s">
        <v>178</v>
      </c>
      <c r="E6" s="57" t="s">
        <v>179</v>
      </c>
      <c r="F6" s="57" t="s">
        <v>180</v>
      </c>
      <c r="G6" s="58" t="s">
        <v>181</v>
      </c>
      <c r="H6" s="58" t="s">
        <v>182</v>
      </c>
    </row>
    <row r="7" spans="1:8" x14ac:dyDescent="0.2">
      <c r="A7" s="60" t="s">
        <v>183</v>
      </c>
      <c r="B7" s="57"/>
      <c r="C7" s="57"/>
      <c r="D7" s="57"/>
      <c r="E7" s="57"/>
      <c r="F7" s="57"/>
      <c r="G7" s="58"/>
      <c r="H7" s="58"/>
    </row>
    <row r="8" spans="1:8" s="127" customFormat="1" ht="25.5" x14ac:dyDescent="0.25">
      <c r="A8" s="126" t="s">
        <v>678</v>
      </c>
      <c r="B8" s="61" t="s">
        <v>426</v>
      </c>
      <c r="C8" s="130">
        <v>1</v>
      </c>
      <c r="D8" s="129">
        <f>'Resumo de Cotações'!L19</f>
        <v>453.33333333333331</v>
      </c>
      <c r="E8" s="61"/>
      <c r="F8" s="62">
        <f>D8*C8</f>
        <v>453.33333333333331</v>
      </c>
      <c r="G8" s="63" t="s">
        <v>653</v>
      </c>
      <c r="H8" s="63" t="s">
        <v>703</v>
      </c>
    </row>
    <row r="9" spans="1:8" x14ac:dyDescent="0.2">
      <c r="A9" s="64"/>
      <c r="B9" s="61"/>
      <c r="C9" s="65"/>
      <c r="D9" s="66"/>
      <c r="E9" s="57"/>
      <c r="F9" s="62"/>
      <c r="G9" s="63"/>
      <c r="H9" s="58"/>
    </row>
    <row r="10" spans="1:8" x14ac:dyDescent="0.2">
      <c r="A10" s="67" t="s">
        <v>455</v>
      </c>
      <c r="B10" s="68"/>
      <c r="C10" s="125"/>
      <c r="D10" s="69"/>
      <c r="E10" s="70"/>
      <c r="F10" s="71"/>
      <c r="G10" s="124"/>
      <c r="H10" s="72"/>
    </row>
    <row r="11" spans="1:8" s="14" customFormat="1" x14ac:dyDescent="0.2">
      <c r="A11" s="68" t="s">
        <v>461</v>
      </c>
      <c r="B11" s="125" t="s">
        <v>457</v>
      </c>
      <c r="C11" s="73">
        <v>1</v>
      </c>
      <c r="D11" s="69">
        <v>18.010000000000002</v>
      </c>
      <c r="E11" s="70"/>
      <c r="F11" s="62">
        <f>D11*C11</f>
        <v>18.010000000000002</v>
      </c>
      <c r="G11" s="124" t="s">
        <v>462</v>
      </c>
      <c r="H11" s="131" t="s">
        <v>637</v>
      </c>
    </row>
    <row r="12" spans="1:8" x14ac:dyDescent="0.2">
      <c r="A12" s="68" t="s">
        <v>654</v>
      </c>
      <c r="B12" s="125" t="s">
        <v>457</v>
      </c>
      <c r="C12" s="73">
        <v>2</v>
      </c>
      <c r="D12" s="69">
        <v>21.35</v>
      </c>
      <c r="E12" s="70"/>
      <c r="F12" s="62">
        <f>D12*C12</f>
        <v>42.7</v>
      </c>
      <c r="G12" s="124" t="s">
        <v>462</v>
      </c>
      <c r="H12" s="131" t="s">
        <v>655</v>
      </c>
    </row>
    <row r="13" spans="1:8" x14ac:dyDescent="0.2">
      <c r="A13" s="74"/>
      <c r="B13" s="125"/>
      <c r="C13" s="75"/>
      <c r="D13" s="69"/>
      <c r="E13" s="70"/>
      <c r="F13" s="71"/>
      <c r="G13" s="124"/>
      <c r="H13" s="124"/>
    </row>
    <row r="14" spans="1:8" x14ac:dyDescent="0.2">
      <c r="A14" s="67" t="s">
        <v>184</v>
      </c>
      <c r="B14" s="68"/>
      <c r="C14" s="68"/>
      <c r="D14" s="68"/>
      <c r="E14" s="68"/>
      <c r="F14" s="76">
        <f>SUM(F8:F13)</f>
        <v>514.04333333333329</v>
      </c>
      <c r="G14" s="124"/>
      <c r="H14" s="72"/>
    </row>
    <row r="15" spans="1:8" x14ac:dyDescent="0.2">
      <c r="A15" s="68" t="s">
        <v>185</v>
      </c>
      <c r="B15" s="68"/>
      <c r="C15" s="68"/>
      <c r="D15" s="77">
        <v>0.90920000000000001</v>
      </c>
      <c r="E15" s="68"/>
      <c r="F15" s="78"/>
      <c r="G15" s="124"/>
      <c r="H15" s="72"/>
    </row>
    <row r="16" spans="1:8" x14ac:dyDescent="0.2">
      <c r="A16" s="68"/>
      <c r="B16" s="68"/>
      <c r="C16" s="68"/>
      <c r="D16" s="68"/>
      <c r="E16" s="68"/>
      <c r="F16" s="71"/>
      <c r="G16" s="124"/>
      <c r="H16" s="72"/>
    </row>
    <row r="17" spans="1:8" x14ac:dyDescent="0.2">
      <c r="A17" s="72" t="s">
        <v>186</v>
      </c>
      <c r="B17" s="68"/>
      <c r="C17" s="68"/>
      <c r="D17" s="68"/>
      <c r="E17" s="68"/>
      <c r="F17" s="71"/>
      <c r="G17" s="72"/>
      <c r="H17" s="72"/>
    </row>
    <row r="18" spans="1:8" ht="25.5" x14ac:dyDescent="0.2">
      <c r="A18" s="72" t="s">
        <v>187</v>
      </c>
      <c r="B18" s="68"/>
      <c r="C18" s="68"/>
      <c r="D18" s="77">
        <v>0</v>
      </c>
      <c r="E18" s="68"/>
      <c r="F18" s="78">
        <f>F14*D18</f>
        <v>0</v>
      </c>
      <c r="G18" s="72"/>
      <c r="H18" s="72"/>
    </row>
    <row r="19" spans="1:8" x14ac:dyDescent="0.2">
      <c r="A19" s="72"/>
      <c r="B19" s="68"/>
      <c r="C19" s="68"/>
      <c r="D19" s="77"/>
      <c r="E19" s="68"/>
      <c r="F19" s="78"/>
      <c r="G19" s="72"/>
      <c r="H19" s="72"/>
    </row>
    <row r="20" spans="1:8" x14ac:dyDescent="0.2">
      <c r="A20" s="79" t="s">
        <v>188</v>
      </c>
      <c r="B20" s="68"/>
      <c r="C20" s="68"/>
      <c r="D20" s="68"/>
      <c r="E20" s="68"/>
      <c r="F20" s="76">
        <f>F18+F14</f>
        <v>514.04333333333329</v>
      </c>
      <c r="G20" s="72"/>
      <c r="H20" s="72"/>
    </row>
    <row r="22" spans="1:8" s="119" customFormat="1" ht="12.75" customHeight="1" x14ac:dyDescent="0.2"/>
    <row r="23" spans="1:8" s="119" customFormat="1" ht="12.75" customHeight="1" x14ac:dyDescent="0.2"/>
    <row r="24" spans="1:8" s="119" customFormat="1" x14ac:dyDescent="0.2"/>
    <row r="25" spans="1:8" s="119" customFormat="1" ht="12.75" customHeight="1" x14ac:dyDescent="0.2"/>
    <row r="26" spans="1:8" s="119" customFormat="1" ht="12.75" customHeight="1" x14ac:dyDescent="0.2"/>
    <row r="27" spans="1:8" s="119" customFormat="1" ht="12.75" customHeight="1" x14ac:dyDescent="0.2"/>
    <row r="30" spans="1:8" ht="13.5" thickBot="1" x14ac:dyDescent="0.25">
      <c r="C30" s="81"/>
      <c r="D30" s="82"/>
      <c r="E30" s="81"/>
      <c r="F30" s="393"/>
    </row>
    <row r="31" spans="1:8" x14ac:dyDescent="0.2">
      <c r="C31" s="474" t="s">
        <v>1270</v>
      </c>
      <c r="D31" s="474"/>
      <c r="E31" s="474"/>
      <c r="F31" s="474"/>
    </row>
    <row r="32" spans="1:8" x14ac:dyDescent="0.2">
      <c r="C32" s="465" t="s">
        <v>1271</v>
      </c>
      <c r="D32" s="465"/>
      <c r="E32" s="465"/>
      <c r="F32" s="465"/>
    </row>
  </sheetData>
  <mergeCells count="4">
    <mergeCell ref="A1:H1"/>
    <mergeCell ref="A2:H2"/>
    <mergeCell ref="C31:F31"/>
    <mergeCell ref="C32:F32"/>
  </mergeCells>
  <pageMargins left="0.511811024" right="0.511811024" top="0.78740157499999996" bottom="0.78740157499999996" header="0.31496062000000002" footer="0.31496062000000002"/>
  <pageSetup paperSize="9" scale="75"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H26"/>
  <sheetViews>
    <sheetView view="pageBreakPreview" topLeftCell="A7" zoomScale="60" zoomScaleNormal="100" workbookViewId="0">
      <selection activeCell="C24" sqref="C24:F26"/>
    </sheetView>
  </sheetViews>
  <sheetFormatPr defaultRowHeight="15" x14ac:dyDescent="0.25"/>
  <cols>
    <col min="1" max="1" width="45.85546875" style="4" bestFit="1" customWidth="1"/>
    <col min="2" max="2" width="9.140625" style="4"/>
    <col min="3" max="3" width="10.140625" style="4" bestFit="1" customWidth="1"/>
    <col min="4" max="4" width="10.42578125" style="4" bestFit="1" customWidth="1"/>
    <col min="5" max="5" width="10" style="4" bestFit="1" customWidth="1"/>
    <col min="6" max="6" width="12.140625" style="4" bestFit="1" customWidth="1"/>
    <col min="7" max="7" width="9.140625" style="4"/>
    <col min="8" max="8" width="9" style="4" bestFit="1" customWidth="1"/>
    <col min="9" max="256" width="9.140625" style="4"/>
    <col min="257" max="257" width="45.85546875" style="4" bestFit="1" customWidth="1"/>
    <col min="258" max="258" width="9.140625" style="4"/>
    <col min="259" max="259" width="10.140625" style="4" bestFit="1" customWidth="1"/>
    <col min="260" max="260" width="10.42578125" style="4" bestFit="1" customWidth="1"/>
    <col min="261" max="261" width="10" style="4" bestFit="1" customWidth="1"/>
    <col min="262" max="262" width="12.140625" style="4" bestFit="1" customWidth="1"/>
    <col min="263" max="263" width="9.140625" style="4"/>
    <col min="264" max="264" width="9" style="4" bestFit="1" customWidth="1"/>
    <col min="265" max="512" width="9.140625" style="4"/>
    <col min="513" max="513" width="45.85546875" style="4" bestFit="1" customWidth="1"/>
    <col min="514" max="514" width="9.140625" style="4"/>
    <col min="515" max="515" width="10.140625" style="4" bestFit="1" customWidth="1"/>
    <col min="516" max="516" width="10.42578125" style="4" bestFit="1" customWidth="1"/>
    <col min="517" max="517" width="10" style="4" bestFit="1" customWidth="1"/>
    <col min="518" max="518" width="12.140625" style="4" bestFit="1" customWidth="1"/>
    <col min="519" max="519" width="9.140625" style="4"/>
    <col min="520" max="520" width="9" style="4" bestFit="1" customWidth="1"/>
    <col min="521" max="768" width="9.140625" style="4"/>
    <col min="769" max="769" width="45.85546875" style="4" bestFit="1" customWidth="1"/>
    <col min="770" max="770" width="9.140625" style="4"/>
    <col min="771" max="771" width="10.140625" style="4" bestFit="1" customWidth="1"/>
    <col min="772" max="772" width="10.42578125" style="4" bestFit="1" customWidth="1"/>
    <col min="773" max="773" width="10" style="4" bestFit="1" customWidth="1"/>
    <col min="774" max="774" width="12.140625" style="4" bestFit="1" customWidth="1"/>
    <col min="775" max="775" width="9.140625" style="4"/>
    <col min="776" max="776" width="9" style="4" bestFit="1" customWidth="1"/>
    <col min="777" max="1024" width="9.140625" style="4"/>
    <col min="1025" max="1025" width="45.85546875" style="4" bestFit="1" customWidth="1"/>
    <col min="1026" max="1026" width="9.140625" style="4"/>
    <col min="1027" max="1027" width="10.140625" style="4" bestFit="1" customWidth="1"/>
    <col min="1028" max="1028" width="10.42578125" style="4" bestFit="1" customWidth="1"/>
    <col min="1029" max="1029" width="10" style="4" bestFit="1" customWidth="1"/>
    <col min="1030" max="1030" width="12.140625" style="4" bestFit="1" customWidth="1"/>
    <col min="1031" max="1031" width="9.140625" style="4"/>
    <col min="1032" max="1032" width="9" style="4" bestFit="1" customWidth="1"/>
    <col min="1033" max="1280" width="9.140625" style="4"/>
    <col min="1281" max="1281" width="45.85546875" style="4" bestFit="1" customWidth="1"/>
    <col min="1282" max="1282" width="9.140625" style="4"/>
    <col min="1283" max="1283" width="10.140625" style="4" bestFit="1" customWidth="1"/>
    <col min="1284" max="1284" width="10.42578125" style="4" bestFit="1" customWidth="1"/>
    <col min="1285" max="1285" width="10" style="4" bestFit="1" customWidth="1"/>
    <col min="1286" max="1286" width="12.140625" style="4" bestFit="1" customWidth="1"/>
    <col min="1287" max="1287" width="9.140625" style="4"/>
    <col min="1288" max="1288" width="9" style="4" bestFit="1" customWidth="1"/>
    <col min="1289" max="1536" width="9.140625" style="4"/>
    <col min="1537" max="1537" width="45.85546875" style="4" bestFit="1" customWidth="1"/>
    <col min="1538" max="1538" width="9.140625" style="4"/>
    <col min="1539" max="1539" width="10.140625" style="4" bestFit="1" customWidth="1"/>
    <col min="1540" max="1540" width="10.42578125" style="4" bestFit="1" customWidth="1"/>
    <col min="1541" max="1541" width="10" style="4" bestFit="1" customWidth="1"/>
    <col min="1542" max="1542" width="12.140625" style="4" bestFit="1" customWidth="1"/>
    <col min="1543" max="1543" width="9.140625" style="4"/>
    <col min="1544" max="1544" width="9" style="4" bestFit="1" customWidth="1"/>
    <col min="1545" max="1792" width="9.140625" style="4"/>
    <col min="1793" max="1793" width="45.85546875" style="4" bestFit="1" customWidth="1"/>
    <col min="1794" max="1794" width="9.140625" style="4"/>
    <col min="1795" max="1795" width="10.140625" style="4" bestFit="1" customWidth="1"/>
    <col min="1796" max="1796" width="10.42578125" style="4" bestFit="1" customWidth="1"/>
    <col min="1797" max="1797" width="10" style="4" bestFit="1" customWidth="1"/>
    <col min="1798" max="1798" width="12.140625" style="4" bestFit="1" customWidth="1"/>
    <col min="1799" max="1799" width="9.140625" style="4"/>
    <col min="1800" max="1800" width="9" style="4" bestFit="1" customWidth="1"/>
    <col min="1801" max="2048" width="9.140625" style="4"/>
    <col min="2049" max="2049" width="45.85546875" style="4" bestFit="1" customWidth="1"/>
    <col min="2050" max="2050" width="9.140625" style="4"/>
    <col min="2051" max="2051" width="10.140625" style="4" bestFit="1" customWidth="1"/>
    <col min="2052" max="2052" width="10.42578125" style="4" bestFit="1" customWidth="1"/>
    <col min="2053" max="2053" width="10" style="4" bestFit="1" customWidth="1"/>
    <col min="2054" max="2054" width="12.140625" style="4" bestFit="1" customWidth="1"/>
    <col min="2055" max="2055" width="9.140625" style="4"/>
    <col min="2056" max="2056" width="9" style="4" bestFit="1" customWidth="1"/>
    <col min="2057" max="2304" width="9.140625" style="4"/>
    <col min="2305" max="2305" width="45.85546875" style="4" bestFit="1" customWidth="1"/>
    <col min="2306" max="2306" width="9.140625" style="4"/>
    <col min="2307" max="2307" width="10.140625" style="4" bestFit="1" customWidth="1"/>
    <col min="2308" max="2308" width="10.42578125" style="4" bestFit="1" customWidth="1"/>
    <col min="2309" max="2309" width="10" style="4" bestFit="1" customWidth="1"/>
    <col min="2310" max="2310" width="12.140625" style="4" bestFit="1" customWidth="1"/>
    <col min="2311" max="2311" width="9.140625" style="4"/>
    <col min="2312" max="2312" width="9" style="4" bestFit="1" customWidth="1"/>
    <col min="2313" max="2560" width="9.140625" style="4"/>
    <col min="2561" max="2561" width="45.85546875" style="4" bestFit="1" customWidth="1"/>
    <col min="2562" max="2562" width="9.140625" style="4"/>
    <col min="2563" max="2563" width="10.140625" style="4" bestFit="1" customWidth="1"/>
    <col min="2564" max="2564" width="10.42578125" style="4" bestFit="1" customWidth="1"/>
    <col min="2565" max="2565" width="10" style="4" bestFit="1" customWidth="1"/>
    <col min="2566" max="2566" width="12.140625" style="4" bestFit="1" customWidth="1"/>
    <col min="2567" max="2567" width="9.140625" style="4"/>
    <col min="2568" max="2568" width="9" style="4" bestFit="1" customWidth="1"/>
    <col min="2569" max="2816" width="9.140625" style="4"/>
    <col min="2817" max="2817" width="45.85546875" style="4" bestFit="1" customWidth="1"/>
    <col min="2818" max="2818" width="9.140625" style="4"/>
    <col min="2819" max="2819" width="10.140625" style="4" bestFit="1" customWidth="1"/>
    <col min="2820" max="2820" width="10.42578125" style="4" bestFit="1" customWidth="1"/>
    <col min="2821" max="2821" width="10" style="4" bestFit="1" customWidth="1"/>
    <col min="2822" max="2822" width="12.140625" style="4" bestFit="1" customWidth="1"/>
    <col min="2823" max="2823" width="9.140625" style="4"/>
    <col min="2824" max="2824" width="9" style="4" bestFit="1" customWidth="1"/>
    <col min="2825" max="3072" width="9.140625" style="4"/>
    <col min="3073" max="3073" width="45.85546875" style="4" bestFit="1" customWidth="1"/>
    <col min="3074" max="3074" width="9.140625" style="4"/>
    <col min="3075" max="3075" width="10.140625" style="4" bestFit="1" customWidth="1"/>
    <col min="3076" max="3076" width="10.42578125" style="4" bestFit="1" customWidth="1"/>
    <col min="3077" max="3077" width="10" style="4" bestFit="1" customWidth="1"/>
    <col min="3078" max="3078" width="12.140625" style="4" bestFit="1" customWidth="1"/>
    <col min="3079" max="3079" width="9.140625" style="4"/>
    <col min="3080" max="3080" width="9" style="4" bestFit="1" customWidth="1"/>
    <col min="3081" max="3328" width="9.140625" style="4"/>
    <col min="3329" max="3329" width="45.85546875" style="4" bestFit="1" customWidth="1"/>
    <col min="3330" max="3330" width="9.140625" style="4"/>
    <col min="3331" max="3331" width="10.140625" style="4" bestFit="1" customWidth="1"/>
    <col min="3332" max="3332" width="10.42578125" style="4" bestFit="1" customWidth="1"/>
    <col min="3333" max="3333" width="10" style="4" bestFit="1" customWidth="1"/>
    <col min="3334" max="3334" width="12.140625" style="4" bestFit="1" customWidth="1"/>
    <col min="3335" max="3335" width="9.140625" style="4"/>
    <col min="3336" max="3336" width="9" style="4" bestFit="1" customWidth="1"/>
    <col min="3337" max="3584" width="9.140625" style="4"/>
    <col min="3585" max="3585" width="45.85546875" style="4" bestFit="1" customWidth="1"/>
    <col min="3586" max="3586" width="9.140625" style="4"/>
    <col min="3587" max="3587" width="10.140625" style="4" bestFit="1" customWidth="1"/>
    <col min="3588" max="3588" width="10.42578125" style="4" bestFit="1" customWidth="1"/>
    <col min="3589" max="3589" width="10" style="4" bestFit="1" customWidth="1"/>
    <col min="3590" max="3590" width="12.140625" style="4" bestFit="1" customWidth="1"/>
    <col min="3591" max="3591" width="9.140625" style="4"/>
    <col min="3592" max="3592" width="9" style="4" bestFit="1" customWidth="1"/>
    <col min="3593" max="3840" width="9.140625" style="4"/>
    <col min="3841" max="3841" width="45.85546875" style="4" bestFit="1" customWidth="1"/>
    <col min="3842" max="3842" width="9.140625" style="4"/>
    <col min="3843" max="3843" width="10.140625" style="4" bestFit="1" customWidth="1"/>
    <col min="3844" max="3844" width="10.42578125" style="4" bestFit="1" customWidth="1"/>
    <col min="3845" max="3845" width="10" style="4" bestFit="1" customWidth="1"/>
    <col min="3846" max="3846" width="12.140625" style="4" bestFit="1" customWidth="1"/>
    <col min="3847" max="3847" width="9.140625" style="4"/>
    <col min="3848" max="3848" width="9" style="4" bestFit="1" customWidth="1"/>
    <col min="3849" max="4096" width="9.140625" style="4"/>
    <col min="4097" max="4097" width="45.85546875" style="4" bestFit="1" customWidth="1"/>
    <col min="4098" max="4098" width="9.140625" style="4"/>
    <col min="4099" max="4099" width="10.140625" style="4" bestFit="1" customWidth="1"/>
    <col min="4100" max="4100" width="10.42578125" style="4" bestFit="1" customWidth="1"/>
    <col min="4101" max="4101" width="10" style="4" bestFit="1" customWidth="1"/>
    <col min="4102" max="4102" width="12.140625" style="4" bestFit="1" customWidth="1"/>
    <col min="4103" max="4103" width="9.140625" style="4"/>
    <col min="4104" max="4104" width="9" style="4" bestFit="1" customWidth="1"/>
    <col min="4105" max="4352" width="9.140625" style="4"/>
    <col min="4353" max="4353" width="45.85546875" style="4" bestFit="1" customWidth="1"/>
    <col min="4354" max="4354" width="9.140625" style="4"/>
    <col min="4355" max="4355" width="10.140625" style="4" bestFit="1" customWidth="1"/>
    <col min="4356" max="4356" width="10.42578125" style="4" bestFit="1" customWidth="1"/>
    <col min="4357" max="4357" width="10" style="4" bestFit="1" customWidth="1"/>
    <col min="4358" max="4358" width="12.140625" style="4" bestFit="1" customWidth="1"/>
    <col min="4359" max="4359" width="9.140625" style="4"/>
    <col min="4360" max="4360" width="9" style="4" bestFit="1" customWidth="1"/>
    <col min="4361" max="4608" width="9.140625" style="4"/>
    <col min="4609" max="4609" width="45.85546875" style="4" bestFit="1" customWidth="1"/>
    <col min="4610" max="4610" width="9.140625" style="4"/>
    <col min="4611" max="4611" width="10.140625" style="4" bestFit="1" customWidth="1"/>
    <col min="4612" max="4612" width="10.42578125" style="4" bestFit="1" customWidth="1"/>
    <col min="4613" max="4613" width="10" style="4" bestFit="1" customWidth="1"/>
    <col min="4614" max="4614" width="12.140625" style="4" bestFit="1" customWidth="1"/>
    <col min="4615" max="4615" width="9.140625" style="4"/>
    <col min="4616" max="4616" width="9" style="4" bestFit="1" customWidth="1"/>
    <col min="4617" max="4864" width="9.140625" style="4"/>
    <col min="4865" max="4865" width="45.85546875" style="4" bestFit="1" customWidth="1"/>
    <col min="4866" max="4866" width="9.140625" style="4"/>
    <col min="4867" max="4867" width="10.140625" style="4" bestFit="1" customWidth="1"/>
    <col min="4868" max="4868" width="10.42578125" style="4" bestFit="1" customWidth="1"/>
    <col min="4869" max="4869" width="10" style="4" bestFit="1" customWidth="1"/>
    <col min="4870" max="4870" width="12.140625" style="4" bestFit="1" customWidth="1"/>
    <col min="4871" max="4871" width="9.140625" style="4"/>
    <col min="4872" max="4872" width="9" style="4" bestFit="1" customWidth="1"/>
    <col min="4873" max="5120" width="9.140625" style="4"/>
    <col min="5121" max="5121" width="45.85546875" style="4" bestFit="1" customWidth="1"/>
    <col min="5122" max="5122" width="9.140625" style="4"/>
    <col min="5123" max="5123" width="10.140625" style="4" bestFit="1" customWidth="1"/>
    <col min="5124" max="5124" width="10.42578125" style="4" bestFit="1" customWidth="1"/>
    <col min="5125" max="5125" width="10" style="4" bestFit="1" customWidth="1"/>
    <col min="5126" max="5126" width="12.140625" style="4" bestFit="1" customWidth="1"/>
    <col min="5127" max="5127" width="9.140625" style="4"/>
    <col min="5128" max="5128" width="9" style="4" bestFit="1" customWidth="1"/>
    <col min="5129" max="5376" width="9.140625" style="4"/>
    <col min="5377" max="5377" width="45.85546875" style="4" bestFit="1" customWidth="1"/>
    <col min="5378" max="5378" width="9.140625" style="4"/>
    <col min="5379" max="5379" width="10.140625" style="4" bestFit="1" customWidth="1"/>
    <col min="5380" max="5380" width="10.42578125" style="4" bestFit="1" customWidth="1"/>
    <col min="5381" max="5381" width="10" style="4" bestFit="1" customWidth="1"/>
    <col min="5382" max="5382" width="12.140625" style="4" bestFit="1" customWidth="1"/>
    <col min="5383" max="5383" width="9.140625" style="4"/>
    <col min="5384" max="5384" width="9" style="4" bestFit="1" customWidth="1"/>
    <col min="5385" max="5632" width="9.140625" style="4"/>
    <col min="5633" max="5633" width="45.85546875" style="4" bestFit="1" customWidth="1"/>
    <col min="5634" max="5634" width="9.140625" style="4"/>
    <col min="5635" max="5635" width="10.140625" style="4" bestFit="1" customWidth="1"/>
    <col min="5636" max="5636" width="10.42578125" style="4" bestFit="1" customWidth="1"/>
    <col min="5637" max="5637" width="10" style="4" bestFit="1" customWidth="1"/>
    <col min="5638" max="5638" width="12.140625" style="4" bestFit="1" customWidth="1"/>
    <col min="5639" max="5639" width="9.140625" style="4"/>
    <col min="5640" max="5640" width="9" style="4" bestFit="1" customWidth="1"/>
    <col min="5641" max="5888" width="9.140625" style="4"/>
    <col min="5889" max="5889" width="45.85546875" style="4" bestFit="1" customWidth="1"/>
    <col min="5890" max="5890" width="9.140625" style="4"/>
    <col min="5891" max="5891" width="10.140625" style="4" bestFit="1" customWidth="1"/>
    <col min="5892" max="5892" width="10.42578125" style="4" bestFit="1" customWidth="1"/>
    <col min="5893" max="5893" width="10" style="4" bestFit="1" customWidth="1"/>
    <col min="5894" max="5894" width="12.140625" style="4" bestFit="1" customWidth="1"/>
    <col min="5895" max="5895" width="9.140625" style="4"/>
    <col min="5896" max="5896" width="9" style="4" bestFit="1" customWidth="1"/>
    <col min="5897" max="6144" width="9.140625" style="4"/>
    <col min="6145" max="6145" width="45.85546875" style="4" bestFit="1" customWidth="1"/>
    <col min="6146" max="6146" width="9.140625" style="4"/>
    <col min="6147" max="6147" width="10.140625" style="4" bestFit="1" customWidth="1"/>
    <col min="6148" max="6148" width="10.42578125" style="4" bestFit="1" customWidth="1"/>
    <col min="6149" max="6149" width="10" style="4" bestFit="1" customWidth="1"/>
    <col min="6150" max="6150" width="12.140625" style="4" bestFit="1" customWidth="1"/>
    <col min="6151" max="6151" width="9.140625" style="4"/>
    <col min="6152" max="6152" width="9" style="4" bestFit="1" customWidth="1"/>
    <col min="6153" max="6400" width="9.140625" style="4"/>
    <col min="6401" max="6401" width="45.85546875" style="4" bestFit="1" customWidth="1"/>
    <col min="6402" max="6402" width="9.140625" style="4"/>
    <col min="6403" max="6403" width="10.140625" style="4" bestFit="1" customWidth="1"/>
    <col min="6404" max="6404" width="10.42578125" style="4" bestFit="1" customWidth="1"/>
    <col min="6405" max="6405" width="10" style="4" bestFit="1" customWidth="1"/>
    <col min="6406" max="6406" width="12.140625" style="4" bestFit="1" customWidth="1"/>
    <col min="6407" max="6407" width="9.140625" style="4"/>
    <col min="6408" max="6408" width="9" style="4" bestFit="1" customWidth="1"/>
    <col min="6409" max="6656" width="9.140625" style="4"/>
    <col min="6657" max="6657" width="45.85546875" style="4" bestFit="1" customWidth="1"/>
    <col min="6658" max="6658" width="9.140625" style="4"/>
    <col min="6659" max="6659" width="10.140625" style="4" bestFit="1" customWidth="1"/>
    <col min="6660" max="6660" width="10.42578125" style="4" bestFit="1" customWidth="1"/>
    <col min="6661" max="6661" width="10" style="4" bestFit="1" customWidth="1"/>
    <col min="6662" max="6662" width="12.140625" style="4" bestFit="1" customWidth="1"/>
    <col min="6663" max="6663" width="9.140625" style="4"/>
    <col min="6664" max="6664" width="9" style="4" bestFit="1" customWidth="1"/>
    <col min="6665" max="6912" width="9.140625" style="4"/>
    <col min="6913" max="6913" width="45.85546875" style="4" bestFit="1" customWidth="1"/>
    <col min="6914" max="6914" width="9.140625" style="4"/>
    <col min="6915" max="6915" width="10.140625" style="4" bestFit="1" customWidth="1"/>
    <col min="6916" max="6916" width="10.42578125" style="4" bestFit="1" customWidth="1"/>
    <col min="6917" max="6917" width="10" style="4" bestFit="1" customWidth="1"/>
    <col min="6918" max="6918" width="12.140625" style="4" bestFit="1" customWidth="1"/>
    <col min="6919" max="6919" width="9.140625" style="4"/>
    <col min="6920" max="6920" width="9" style="4" bestFit="1" customWidth="1"/>
    <col min="6921" max="7168" width="9.140625" style="4"/>
    <col min="7169" max="7169" width="45.85546875" style="4" bestFit="1" customWidth="1"/>
    <col min="7170" max="7170" width="9.140625" style="4"/>
    <col min="7171" max="7171" width="10.140625" style="4" bestFit="1" customWidth="1"/>
    <col min="7172" max="7172" width="10.42578125" style="4" bestFit="1" customWidth="1"/>
    <col min="7173" max="7173" width="10" style="4" bestFit="1" customWidth="1"/>
    <col min="7174" max="7174" width="12.140625" style="4" bestFit="1" customWidth="1"/>
    <col min="7175" max="7175" width="9.140625" style="4"/>
    <col min="7176" max="7176" width="9" style="4" bestFit="1" customWidth="1"/>
    <col min="7177" max="7424" width="9.140625" style="4"/>
    <col min="7425" max="7425" width="45.85546875" style="4" bestFit="1" customWidth="1"/>
    <col min="7426" max="7426" width="9.140625" style="4"/>
    <col min="7427" max="7427" width="10.140625" style="4" bestFit="1" customWidth="1"/>
    <col min="7428" max="7428" width="10.42578125" style="4" bestFit="1" customWidth="1"/>
    <col min="7429" max="7429" width="10" style="4" bestFit="1" customWidth="1"/>
    <col min="7430" max="7430" width="12.140625" style="4" bestFit="1" customWidth="1"/>
    <col min="7431" max="7431" width="9.140625" style="4"/>
    <col min="7432" max="7432" width="9" style="4" bestFit="1" customWidth="1"/>
    <col min="7433" max="7680" width="9.140625" style="4"/>
    <col min="7681" max="7681" width="45.85546875" style="4" bestFit="1" customWidth="1"/>
    <col min="7682" max="7682" width="9.140625" style="4"/>
    <col min="7683" max="7683" width="10.140625" style="4" bestFit="1" customWidth="1"/>
    <col min="7684" max="7684" width="10.42578125" style="4" bestFit="1" customWidth="1"/>
    <col min="7685" max="7685" width="10" style="4" bestFit="1" customWidth="1"/>
    <col min="7686" max="7686" width="12.140625" style="4" bestFit="1" customWidth="1"/>
    <col min="7687" max="7687" width="9.140625" style="4"/>
    <col min="7688" max="7688" width="9" style="4" bestFit="1" customWidth="1"/>
    <col min="7689" max="7936" width="9.140625" style="4"/>
    <col min="7937" max="7937" width="45.85546875" style="4" bestFit="1" customWidth="1"/>
    <col min="7938" max="7938" width="9.140625" style="4"/>
    <col min="7939" max="7939" width="10.140625" style="4" bestFit="1" customWidth="1"/>
    <col min="7940" max="7940" width="10.42578125" style="4" bestFit="1" customWidth="1"/>
    <col min="7941" max="7941" width="10" style="4" bestFit="1" customWidth="1"/>
    <col min="7942" max="7942" width="12.140625" style="4" bestFit="1" customWidth="1"/>
    <col min="7943" max="7943" width="9.140625" style="4"/>
    <col min="7944" max="7944" width="9" style="4" bestFit="1" customWidth="1"/>
    <col min="7945" max="8192" width="9.140625" style="4"/>
    <col min="8193" max="8193" width="45.85546875" style="4" bestFit="1" customWidth="1"/>
    <col min="8194" max="8194" width="9.140625" style="4"/>
    <col min="8195" max="8195" width="10.140625" style="4" bestFit="1" customWidth="1"/>
    <col min="8196" max="8196" width="10.42578125" style="4" bestFit="1" customWidth="1"/>
    <col min="8197" max="8197" width="10" style="4" bestFit="1" customWidth="1"/>
    <col min="8198" max="8198" width="12.140625" style="4" bestFit="1" customWidth="1"/>
    <col min="8199" max="8199" width="9.140625" style="4"/>
    <col min="8200" max="8200" width="9" style="4" bestFit="1" customWidth="1"/>
    <col min="8201" max="8448" width="9.140625" style="4"/>
    <col min="8449" max="8449" width="45.85546875" style="4" bestFit="1" customWidth="1"/>
    <col min="8450" max="8450" width="9.140625" style="4"/>
    <col min="8451" max="8451" width="10.140625" style="4" bestFit="1" customWidth="1"/>
    <col min="8452" max="8452" width="10.42578125" style="4" bestFit="1" customWidth="1"/>
    <col min="8453" max="8453" width="10" style="4" bestFit="1" customWidth="1"/>
    <col min="8454" max="8454" width="12.140625" style="4" bestFit="1" customWidth="1"/>
    <col min="8455" max="8455" width="9.140625" style="4"/>
    <col min="8456" max="8456" width="9" style="4" bestFit="1" customWidth="1"/>
    <col min="8457" max="8704" width="9.140625" style="4"/>
    <col min="8705" max="8705" width="45.85546875" style="4" bestFit="1" customWidth="1"/>
    <col min="8706" max="8706" width="9.140625" style="4"/>
    <col min="8707" max="8707" width="10.140625" style="4" bestFit="1" customWidth="1"/>
    <col min="8708" max="8708" width="10.42578125" style="4" bestFit="1" customWidth="1"/>
    <col min="8709" max="8709" width="10" style="4" bestFit="1" customWidth="1"/>
    <col min="8710" max="8710" width="12.140625" style="4" bestFit="1" customWidth="1"/>
    <col min="8711" max="8711" width="9.140625" style="4"/>
    <col min="8712" max="8712" width="9" style="4" bestFit="1" customWidth="1"/>
    <col min="8713" max="8960" width="9.140625" style="4"/>
    <col min="8961" max="8961" width="45.85546875" style="4" bestFit="1" customWidth="1"/>
    <col min="8962" max="8962" width="9.140625" style="4"/>
    <col min="8963" max="8963" width="10.140625" style="4" bestFit="1" customWidth="1"/>
    <col min="8964" max="8964" width="10.42578125" style="4" bestFit="1" customWidth="1"/>
    <col min="8965" max="8965" width="10" style="4" bestFit="1" customWidth="1"/>
    <col min="8966" max="8966" width="12.140625" style="4" bestFit="1" customWidth="1"/>
    <col min="8967" max="8967" width="9.140625" style="4"/>
    <col min="8968" max="8968" width="9" style="4" bestFit="1" customWidth="1"/>
    <col min="8969" max="9216" width="9.140625" style="4"/>
    <col min="9217" max="9217" width="45.85546875" style="4" bestFit="1" customWidth="1"/>
    <col min="9218" max="9218" width="9.140625" style="4"/>
    <col min="9219" max="9219" width="10.140625" style="4" bestFit="1" customWidth="1"/>
    <col min="9220" max="9220" width="10.42578125" style="4" bestFit="1" customWidth="1"/>
    <col min="9221" max="9221" width="10" style="4" bestFit="1" customWidth="1"/>
    <col min="9222" max="9222" width="12.140625" style="4" bestFit="1" customWidth="1"/>
    <col min="9223" max="9223" width="9.140625" style="4"/>
    <col min="9224" max="9224" width="9" style="4" bestFit="1" customWidth="1"/>
    <col min="9225" max="9472" width="9.140625" style="4"/>
    <col min="9473" max="9473" width="45.85546875" style="4" bestFit="1" customWidth="1"/>
    <col min="9474" max="9474" width="9.140625" style="4"/>
    <col min="9475" max="9475" width="10.140625" style="4" bestFit="1" customWidth="1"/>
    <col min="9476" max="9476" width="10.42578125" style="4" bestFit="1" customWidth="1"/>
    <col min="9477" max="9477" width="10" style="4" bestFit="1" customWidth="1"/>
    <col min="9478" max="9478" width="12.140625" style="4" bestFit="1" customWidth="1"/>
    <col min="9479" max="9479" width="9.140625" style="4"/>
    <col min="9480" max="9480" width="9" style="4" bestFit="1" customWidth="1"/>
    <col min="9481" max="9728" width="9.140625" style="4"/>
    <col min="9729" max="9729" width="45.85546875" style="4" bestFit="1" customWidth="1"/>
    <col min="9730" max="9730" width="9.140625" style="4"/>
    <col min="9731" max="9731" width="10.140625" style="4" bestFit="1" customWidth="1"/>
    <col min="9732" max="9732" width="10.42578125" style="4" bestFit="1" customWidth="1"/>
    <col min="9733" max="9733" width="10" style="4" bestFit="1" customWidth="1"/>
    <col min="9734" max="9734" width="12.140625" style="4" bestFit="1" customWidth="1"/>
    <col min="9735" max="9735" width="9.140625" style="4"/>
    <col min="9736" max="9736" width="9" style="4" bestFit="1" customWidth="1"/>
    <col min="9737" max="9984" width="9.140625" style="4"/>
    <col min="9985" max="9985" width="45.85546875" style="4" bestFit="1" customWidth="1"/>
    <col min="9986" max="9986" width="9.140625" style="4"/>
    <col min="9987" max="9987" width="10.140625" style="4" bestFit="1" customWidth="1"/>
    <col min="9988" max="9988" width="10.42578125" style="4" bestFit="1" customWidth="1"/>
    <col min="9989" max="9989" width="10" style="4" bestFit="1" customWidth="1"/>
    <col min="9990" max="9990" width="12.140625" style="4" bestFit="1" customWidth="1"/>
    <col min="9991" max="9991" width="9.140625" style="4"/>
    <col min="9992" max="9992" width="9" style="4" bestFit="1" customWidth="1"/>
    <col min="9993" max="10240" width="9.140625" style="4"/>
    <col min="10241" max="10241" width="45.85546875" style="4" bestFit="1" customWidth="1"/>
    <col min="10242" max="10242" width="9.140625" style="4"/>
    <col min="10243" max="10243" width="10.140625" style="4" bestFit="1" customWidth="1"/>
    <col min="10244" max="10244" width="10.42578125" style="4" bestFit="1" customWidth="1"/>
    <col min="10245" max="10245" width="10" style="4" bestFit="1" customWidth="1"/>
    <col min="10246" max="10246" width="12.140625" style="4" bestFit="1" customWidth="1"/>
    <col min="10247" max="10247" width="9.140625" style="4"/>
    <col min="10248" max="10248" width="9" style="4" bestFit="1" customWidth="1"/>
    <col min="10249" max="10496" width="9.140625" style="4"/>
    <col min="10497" max="10497" width="45.85546875" style="4" bestFit="1" customWidth="1"/>
    <col min="10498" max="10498" width="9.140625" style="4"/>
    <col min="10499" max="10499" width="10.140625" style="4" bestFit="1" customWidth="1"/>
    <col min="10500" max="10500" width="10.42578125" style="4" bestFit="1" customWidth="1"/>
    <col min="10501" max="10501" width="10" style="4" bestFit="1" customWidth="1"/>
    <col min="10502" max="10502" width="12.140625" style="4" bestFit="1" customWidth="1"/>
    <col min="10503" max="10503" width="9.140625" style="4"/>
    <col min="10504" max="10504" width="9" style="4" bestFit="1" customWidth="1"/>
    <col min="10505" max="10752" width="9.140625" style="4"/>
    <col min="10753" max="10753" width="45.85546875" style="4" bestFit="1" customWidth="1"/>
    <col min="10754" max="10754" width="9.140625" style="4"/>
    <col min="10755" max="10755" width="10.140625" style="4" bestFit="1" customWidth="1"/>
    <col min="10756" max="10756" width="10.42578125" style="4" bestFit="1" customWidth="1"/>
    <col min="10757" max="10757" width="10" style="4" bestFit="1" customWidth="1"/>
    <col min="10758" max="10758" width="12.140625" style="4" bestFit="1" customWidth="1"/>
    <col min="10759" max="10759" width="9.140625" style="4"/>
    <col min="10760" max="10760" width="9" style="4" bestFit="1" customWidth="1"/>
    <col min="10761" max="11008" width="9.140625" style="4"/>
    <col min="11009" max="11009" width="45.85546875" style="4" bestFit="1" customWidth="1"/>
    <col min="11010" max="11010" width="9.140625" style="4"/>
    <col min="11011" max="11011" width="10.140625" style="4" bestFit="1" customWidth="1"/>
    <col min="11012" max="11012" width="10.42578125" style="4" bestFit="1" customWidth="1"/>
    <col min="11013" max="11013" width="10" style="4" bestFit="1" customWidth="1"/>
    <col min="11014" max="11014" width="12.140625" style="4" bestFit="1" customWidth="1"/>
    <col min="11015" max="11015" width="9.140625" style="4"/>
    <col min="11016" max="11016" width="9" style="4" bestFit="1" customWidth="1"/>
    <col min="11017" max="11264" width="9.140625" style="4"/>
    <col min="11265" max="11265" width="45.85546875" style="4" bestFit="1" customWidth="1"/>
    <col min="11266" max="11266" width="9.140625" style="4"/>
    <col min="11267" max="11267" width="10.140625" style="4" bestFit="1" customWidth="1"/>
    <col min="11268" max="11268" width="10.42578125" style="4" bestFit="1" customWidth="1"/>
    <col min="11269" max="11269" width="10" style="4" bestFit="1" customWidth="1"/>
    <col min="11270" max="11270" width="12.140625" style="4" bestFit="1" customWidth="1"/>
    <col min="11271" max="11271" width="9.140625" style="4"/>
    <col min="11272" max="11272" width="9" style="4" bestFit="1" customWidth="1"/>
    <col min="11273" max="11520" width="9.140625" style="4"/>
    <col min="11521" max="11521" width="45.85546875" style="4" bestFit="1" customWidth="1"/>
    <col min="11522" max="11522" width="9.140625" style="4"/>
    <col min="11523" max="11523" width="10.140625" style="4" bestFit="1" customWidth="1"/>
    <col min="11524" max="11524" width="10.42578125" style="4" bestFit="1" customWidth="1"/>
    <col min="11525" max="11525" width="10" style="4" bestFit="1" customWidth="1"/>
    <col min="11526" max="11526" width="12.140625" style="4" bestFit="1" customWidth="1"/>
    <col min="11527" max="11527" width="9.140625" style="4"/>
    <col min="11528" max="11528" width="9" style="4" bestFit="1" customWidth="1"/>
    <col min="11529" max="11776" width="9.140625" style="4"/>
    <col min="11777" max="11777" width="45.85546875" style="4" bestFit="1" customWidth="1"/>
    <col min="11778" max="11778" width="9.140625" style="4"/>
    <col min="11779" max="11779" width="10.140625" style="4" bestFit="1" customWidth="1"/>
    <col min="11780" max="11780" width="10.42578125" style="4" bestFit="1" customWidth="1"/>
    <col min="11781" max="11781" width="10" style="4" bestFit="1" customWidth="1"/>
    <col min="11782" max="11782" width="12.140625" style="4" bestFit="1" customWidth="1"/>
    <col min="11783" max="11783" width="9.140625" style="4"/>
    <col min="11784" max="11784" width="9" style="4" bestFit="1" customWidth="1"/>
    <col min="11785" max="12032" width="9.140625" style="4"/>
    <col min="12033" max="12033" width="45.85546875" style="4" bestFit="1" customWidth="1"/>
    <col min="12034" max="12034" width="9.140625" style="4"/>
    <col min="12035" max="12035" width="10.140625" style="4" bestFit="1" customWidth="1"/>
    <col min="12036" max="12036" width="10.42578125" style="4" bestFit="1" customWidth="1"/>
    <col min="12037" max="12037" width="10" style="4" bestFit="1" customWidth="1"/>
    <col min="12038" max="12038" width="12.140625" style="4" bestFit="1" customWidth="1"/>
    <col min="12039" max="12039" width="9.140625" style="4"/>
    <col min="12040" max="12040" width="9" style="4" bestFit="1" customWidth="1"/>
    <col min="12041" max="12288" width="9.140625" style="4"/>
    <col min="12289" max="12289" width="45.85546875" style="4" bestFit="1" customWidth="1"/>
    <col min="12290" max="12290" width="9.140625" style="4"/>
    <col min="12291" max="12291" width="10.140625" style="4" bestFit="1" customWidth="1"/>
    <col min="12292" max="12292" width="10.42578125" style="4" bestFit="1" customWidth="1"/>
    <col min="12293" max="12293" width="10" style="4" bestFit="1" customWidth="1"/>
    <col min="12294" max="12294" width="12.140625" style="4" bestFit="1" customWidth="1"/>
    <col min="12295" max="12295" width="9.140625" style="4"/>
    <col min="12296" max="12296" width="9" style="4" bestFit="1" customWidth="1"/>
    <col min="12297" max="12544" width="9.140625" style="4"/>
    <col min="12545" max="12545" width="45.85546875" style="4" bestFit="1" customWidth="1"/>
    <col min="12546" max="12546" width="9.140625" style="4"/>
    <col min="12547" max="12547" width="10.140625" style="4" bestFit="1" customWidth="1"/>
    <col min="12548" max="12548" width="10.42578125" style="4" bestFit="1" customWidth="1"/>
    <col min="12549" max="12549" width="10" style="4" bestFit="1" customWidth="1"/>
    <col min="12550" max="12550" width="12.140625" style="4" bestFit="1" customWidth="1"/>
    <col min="12551" max="12551" width="9.140625" style="4"/>
    <col min="12552" max="12552" width="9" style="4" bestFit="1" customWidth="1"/>
    <col min="12553" max="12800" width="9.140625" style="4"/>
    <col min="12801" max="12801" width="45.85546875" style="4" bestFit="1" customWidth="1"/>
    <col min="12802" max="12802" width="9.140625" style="4"/>
    <col min="12803" max="12803" width="10.140625" style="4" bestFit="1" customWidth="1"/>
    <col min="12804" max="12804" width="10.42578125" style="4" bestFit="1" customWidth="1"/>
    <col min="12805" max="12805" width="10" style="4" bestFit="1" customWidth="1"/>
    <col min="12806" max="12806" width="12.140625" style="4" bestFit="1" customWidth="1"/>
    <col min="12807" max="12807" width="9.140625" style="4"/>
    <col min="12808" max="12808" width="9" style="4" bestFit="1" customWidth="1"/>
    <col min="12809" max="13056" width="9.140625" style="4"/>
    <col min="13057" max="13057" width="45.85546875" style="4" bestFit="1" customWidth="1"/>
    <col min="13058" max="13058" width="9.140625" style="4"/>
    <col min="13059" max="13059" width="10.140625" style="4" bestFit="1" customWidth="1"/>
    <col min="13060" max="13060" width="10.42578125" style="4" bestFit="1" customWidth="1"/>
    <col min="13061" max="13061" width="10" style="4" bestFit="1" customWidth="1"/>
    <col min="13062" max="13062" width="12.140625" style="4" bestFit="1" customWidth="1"/>
    <col min="13063" max="13063" width="9.140625" style="4"/>
    <col min="13064" max="13064" width="9" style="4" bestFit="1" customWidth="1"/>
    <col min="13065" max="13312" width="9.140625" style="4"/>
    <col min="13313" max="13313" width="45.85546875" style="4" bestFit="1" customWidth="1"/>
    <col min="13314" max="13314" width="9.140625" style="4"/>
    <col min="13315" max="13315" width="10.140625" style="4" bestFit="1" customWidth="1"/>
    <col min="13316" max="13316" width="10.42578125" style="4" bestFit="1" customWidth="1"/>
    <col min="13317" max="13317" width="10" style="4" bestFit="1" customWidth="1"/>
    <col min="13318" max="13318" width="12.140625" style="4" bestFit="1" customWidth="1"/>
    <col min="13319" max="13319" width="9.140625" style="4"/>
    <col min="13320" max="13320" width="9" style="4" bestFit="1" customWidth="1"/>
    <col min="13321" max="13568" width="9.140625" style="4"/>
    <col min="13569" max="13569" width="45.85546875" style="4" bestFit="1" customWidth="1"/>
    <col min="13570" max="13570" width="9.140625" style="4"/>
    <col min="13571" max="13571" width="10.140625" style="4" bestFit="1" customWidth="1"/>
    <col min="13572" max="13572" width="10.42578125" style="4" bestFit="1" customWidth="1"/>
    <col min="13573" max="13573" width="10" style="4" bestFit="1" customWidth="1"/>
    <col min="13574" max="13574" width="12.140625" style="4" bestFit="1" customWidth="1"/>
    <col min="13575" max="13575" width="9.140625" style="4"/>
    <col min="13576" max="13576" width="9" style="4" bestFit="1" customWidth="1"/>
    <col min="13577" max="13824" width="9.140625" style="4"/>
    <col min="13825" max="13825" width="45.85546875" style="4" bestFit="1" customWidth="1"/>
    <col min="13826" max="13826" width="9.140625" style="4"/>
    <col min="13827" max="13827" width="10.140625" style="4" bestFit="1" customWidth="1"/>
    <col min="13828" max="13828" width="10.42578125" style="4" bestFit="1" customWidth="1"/>
    <col min="13829" max="13829" width="10" style="4" bestFit="1" customWidth="1"/>
    <col min="13830" max="13830" width="12.140625" style="4" bestFit="1" customWidth="1"/>
    <col min="13831" max="13831" width="9.140625" style="4"/>
    <col min="13832" max="13832" width="9" style="4" bestFit="1" customWidth="1"/>
    <col min="13833" max="14080" width="9.140625" style="4"/>
    <col min="14081" max="14081" width="45.85546875" style="4" bestFit="1" customWidth="1"/>
    <col min="14082" max="14082" width="9.140625" style="4"/>
    <col min="14083" max="14083" width="10.140625" style="4" bestFit="1" customWidth="1"/>
    <col min="14084" max="14084" width="10.42578125" style="4" bestFit="1" customWidth="1"/>
    <col min="14085" max="14085" width="10" style="4" bestFit="1" customWidth="1"/>
    <col min="14086" max="14086" width="12.140625" style="4" bestFit="1" customWidth="1"/>
    <col min="14087" max="14087" width="9.140625" style="4"/>
    <col min="14088" max="14088" width="9" style="4" bestFit="1" customWidth="1"/>
    <col min="14089" max="14336" width="9.140625" style="4"/>
    <col min="14337" max="14337" width="45.85546875" style="4" bestFit="1" customWidth="1"/>
    <col min="14338" max="14338" width="9.140625" style="4"/>
    <col min="14339" max="14339" width="10.140625" style="4" bestFit="1" customWidth="1"/>
    <col min="14340" max="14340" width="10.42578125" style="4" bestFit="1" customWidth="1"/>
    <col min="14341" max="14341" width="10" style="4" bestFit="1" customWidth="1"/>
    <col min="14342" max="14342" width="12.140625" style="4" bestFit="1" customWidth="1"/>
    <col min="14343" max="14343" width="9.140625" style="4"/>
    <col min="14344" max="14344" width="9" style="4" bestFit="1" customWidth="1"/>
    <col min="14345" max="14592" width="9.140625" style="4"/>
    <col min="14593" max="14593" width="45.85546875" style="4" bestFit="1" customWidth="1"/>
    <col min="14594" max="14594" width="9.140625" style="4"/>
    <col min="14595" max="14595" width="10.140625" style="4" bestFit="1" customWidth="1"/>
    <col min="14596" max="14596" width="10.42578125" style="4" bestFit="1" customWidth="1"/>
    <col min="14597" max="14597" width="10" style="4" bestFit="1" customWidth="1"/>
    <col min="14598" max="14598" width="12.140625" style="4" bestFit="1" customWidth="1"/>
    <col min="14599" max="14599" width="9.140625" style="4"/>
    <col min="14600" max="14600" width="9" style="4" bestFit="1" customWidth="1"/>
    <col min="14601" max="14848" width="9.140625" style="4"/>
    <col min="14849" max="14849" width="45.85546875" style="4" bestFit="1" customWidth="1"/>
    <col min="14850" max="14850" width="9.140625" style="4"/>
    <col min="14851" max="14851" width="10.140625" style="4" bestFit="1" customWidth="1"/>
    <col min="14852" max="14852" width="10.42578125" style="4" bestFit="1" customWidth="1"/>
    <col min="14853" max="14853" width="10" style="4" bestFit="1" customWidth="1"/>
    <col min="14854" max="14854" width="12.140625" style="4" bestFit="1" customWidth="1"/>
    <col min="14855" max="14855" width="9.140625" style="4"/>
    <col min="14856" max="14856" width="9" style="4" bestFit="1" customWidth="1"/>
    <col min="14857" max="15104" width="9.140625" style="4"/>
    <col min="15105" max="15105" width="45.85546875" style="4" bestFit="1" customWidth="1"/>
    <col min="15106" max="15106" width="9.140625" style="4"/>
    <col min="15107" max="15107" width="10.140625" style="4" bestFit="1" customWidth="1"/>
    <col min="15108" max="15108" width="10.42578125" style="4" bestFit="1" customWidth="1"/>
    <col min="15109" max="15109" width="10" style="4" bestFit="1" customWidth="1"/>
    <col min="15110" max="15110" width="12.140625" style="4" bestFit="1" customWidth="1"/>
    <col min="15111" max="15111" width="9.140625" style="4"/>
    <col min="15112" max="15112" width="9" style="4" bestFit="1" customWidth="1"/>
    <col min="15113" max="15360" width="9.140625" style="4"/>
    <col min="15361" max="15361" width="45.85546875" style="4" bestFit="1" customWidth="1"/>
    <col min="15362" max="15362" width="9.140625" style="4"/>
    <col min="15363" max="15363" width="10.140625" style="4" bestFit="1" customWidth="1"/>
    <col min="15364" max="15364" width="10.42578125" style="4" bestFit="1" customWidth="1"/>
    <col min="15365" max="15365" width="10" style="4" bestFit="1" customWidth="1"/>
    <col min="15366" max="15366" width="12.140625" style="4" bestFit="1" customWidth="1"/>
    <col min="15367" max="15367" width="9.140625" style="4"/>
    <col min="15368" max="15368" width="9" style="4" bestFit="1" customWidth="1"/>
    <col min="15369" max="15616" width="9.140625" style="4"/>
    <col min="15617" max="15617" width="45.85546875" style="4" bestFit="1" customWidth="1"/>
    <col min="15618" max="15618" width="9.140625" style="4"/>
    <col min="15619" max="15619" width="10.140625" style="4" bestFit="1" customWidth="1"/>
    <col min="15620" max="15620" width="10.42578125" style="4" bestFit="1" customWidth="1"/>
    <col min="15621" max="15621" width="10" style="4" bestFit="1" customWidth="1"/>
    <col min="15622" max="15622" width="12.140625" style="4" bestFit="1" customWidth="1"/>
    <col min="15623" max="15623" width="9.140625" style="4"/>
    <col min="15624" max="15624" width="9" style="4" bestFit="1" customWidth="1"/>
    <col min="15625" max="15872" width="9.140625" style="4"/>
    <col min="15873" max="15873" width="45.85546875" style="4" bestFit="1" customWidth="1"/>
    <col min="15874" max="15874" width="9.140625" style="4"/>
    <col min="15875" max="15875" width="10.140625" style="4" bestFit="1" customWidth="1"/>
    <col min="15876" max="15876" width="10.42578125" style="4" bestFit="1" customWidth="1"/>
    <col min="15877" max="15877" width="10" style="4" bestFit="1" customWidth="1"/>
    <col min="15878" max="15878" width="12.140625" style="4" bestFit="1" customWidth="1"/>
    <col min="15879" max="15879" width="9.140625" style="4"/>
    <col min="15880" max="15880" width="9" style="4" bestFit="1" customWidth="1"/>
    <col min="15881" max="16128" width="9.140625" style="4"/>
    <col min="16129" max="16129" width="45.85546875" style="4" bestFit="1" customWidth="1"/>
    <col min="16130" max="16130" width="9.140625" style="4"/>
    <col min="16131" max="16131" width="10.140625" style="4" bestFit="1" customWidth="1"/>
    <col min="16132" max="16132" width="10.42578125" style="4" bestFit="1" customWidth="1"/>
    <col min="16133" max="16133" width="10" style="4" bestFit="1" customWidth="1"/>
    <col min="16134" max="16134" width="12.140625" style="4" bestFit="1" customWidth="1"/>
    <col min="16135" max="16135" width="9.140625" style="4"/>
    <col min="16136" max="16136" width="9" style="4" bestFit="1" customWidth="1"/>
    <col min="16137" max="16384" width="9.140625" style="4"/>
  </cols>
  <sheetData>
    <row r="1" spans="1:8" ht="20.25" x14ac:dyDescent="0.25">
      <c r="A1" s="650" t="s">
        <v>732</v>
      </c>
      <c r="B1" s="651"/>
      <c r="C1" s="651"/>
      <c r="D1" s="651"/>
      <c r="E1" s="651"/>
      <c r="F1" s="651"/>
      <c r="G1" s="651"/>
      <c r="H1" s="652"/>
    </row>
    <row r="2" spans="1:8" ht="15.75" thickBot="1" x14ac:dyDescent="0.3">
      <c r="A2" s="653" t="s">
        <v>194</v>
      </c>
      <c r="B2" s="654"/>
      <c r="C2" s="654"/>
      <c r="D2" s="654"/>
      <c r="E2" s="654"/>
      <c r="F2" s="654"/>
      <c r="G2" s="654"/>
      <c r="H2" s="655"/>
    </row>
    <row r="3" spans="1:8" x14ac:dyDescent="0.25">
      <c r="A3" s="55" t="s">
        <v>434</v>
      </c>
      <c r="B3" s="55"/>
      <c r="C3" s="55" t="s">
        <v>174</v>
      </c>
      <c r="D3" s="55" t="s">
        <v>175</v>
      </c>
      <c r="E3" s="55"/>
      <c r="F3" s="55"/>
      <c r="G3" s="56"/>
      <c r="H3" s="56"/>
    </row>
    <row r="4" spans="1:8" x14ac:dyDescent="0.25">
      <c r="A4" s="46" t="s">
        <v>454</v>
      </c>
      <c r="B4" s="5"/>
      <c r="C4" s="9" t="s">
        <v>15</v>
      </c>
      <c r="D4" s="10">
        <v>44981</v>
      </c>
      <c r="E4" s="5"/>
      <c r="F4" s="5"/>
      <c r="G4" s="8"/>
      <c r="H4" s="8"/>
    </row>
    <row r="5" spans="1:8" x14ac:dyDescent="0.25">
      <c r="A5" s="6" t="s">
        <v>436</v>
      </c>
      <c r="B5" s="8"/>
      <c r="C5" s="6"/>
      <c r="D5" s="11"/>
      <c r="E5" s="5"/>
      <c r="F5" s="5"/>
      <c r="G5" s="8"/>
      <c r="H5" s="8"/>
    </row>
    <row r="6" spans="1:8" ht="25.5" x14ac:dyDescent="0.25">
      <c r="A6" s="12" t="s">
        <v>176</v>
      </c>
      <c r="B6" s="12" t="s">
        <v>177</v>
      </c>
      <c r="C6" s="12" t="s">
        <v>70</v>
      </c>
      <c r="D6" s="12" t="s">
        <v>178</v>
      </c>
      <c r="E6" s="12" t="s">
        <v>179</v>
      </c>
      <c r="F6" s="12" t="s">
        <v>180</v>
      </c>
      <c r="G6" s="13" t="s">
        <v>181</v>
      </c>
      <c r="H6" s="13" t="s">
        <v>182</v>
      </c>
    </row>
    <row r="7" spans="1:8" x14ac:dyDescent="0.25">
      <c r="A7" s="16" t="s">
        <v>455</v>
      </c>
      <c r="B7" s="5"/>
      <c r="C7" s="7"/>
      <c r="D7" s="47"/>
      <c r="E7" s="48"/>
      <c r="F7" s="47"/>
      <c r="G7" s="15"/>
      <c r="H7" s="8"/>
    </row>
    <row r="8" spans="1:8" ht="26.25" x14ac:dyDescent="0.25">
      <c r="A8" s="5" t="s">
        <v>456</v>
      </c>
      <c r="B8" s="7" t="s">
        <v>457</v>
      </c>
      <c r="C8" s="49">
        <v>288</v>
      </c>
      <c r="D8" s="47">
        <v>118.99</v>
      </c>
      <c r="E8" s="48"/>
      <c r="F8" s="47">
        <f>D8*C8</f>
        <v>34269.119999999995</v>
      </c>
      <c r="G8" s="15" t="s">
        <v>160</v>
      </c>
      <c r="H8" s="15">
        <v>90778</v>
      </c>
    </row>
    <row r="9" spans="1:8" x14ac:dyDescent="0.25">
      <c r="A9" s="50" t="s">
        <v>458</v>
      </c>
      <c r="B9" s="7"/>
      <c r="C9" s="51"/>
      <c r="D9" s="47"/>
      <c r="E9" s="48"/>
      <c r="F9" s="47"/>
      <c r="G9" s="15"/>
      <c r="H9" s="15"/>
    </row>
    <row r="10" spans="1:8" x14ac:dyDescent="0.25">
      <c r="A10" s="50" t="s">
        <v>459</v>
      </c>
      <c r="B10" s="7"/>
      <c r="C10" s="51"/>
      <c r="D10" s="47"/>
      <c r="E10" s="48"/>
      <c r="F10" s="47"/>
      <c r="G10" s="15"/>
      <c r="H10" s="15"/>
    </row>
    <row r="11" spans="1:8" x14ac:dyDescent="0.25">
      <c r="A11" s="50" t="s">
        <v>460</v>
      </c>
      <c r="B11" s="5"/>
      <c r="C11" s="5"/>
      <c r="D11" s="5"/>
      <c r="E11" s="52"/>
      <c r="F11" s="47"/>
      <c r="G11" s="15"/>
      <c r="H11" s="8"/>
    </row>
    <row r="12" spans="1:8" x14ac:dyDescent="0.25">
      <c r="A12" s="50" t="s">
        <v>1221</v>
      </c>
      <c r="B12" s="5"/>
      <c r="C12" s="5"/>
      <c r="D12" s="5"/>
      <c r="E12" s="52"/>
      <c r="F12" s="47"/>
      <c r="G12" s="15"/>
      <c r="H12" s="8"/>
    </row>
    <row r="13" spans="1:8" x14ac:dyDescent="0.25">
      <c r="A13" s="50" t="s">
        <v>1222</v>
      </c>
      <c r="B13" s="5"/>
      <c r="C13" s="5"/>
      <c r="D13" s="5"/>
      <c r="E13" s="52"/>
      <c r="F13" s="47"/>
      <c r="G13" s="15"/>
      <c r="H13" s="8"/>
    </row>
    <row r="14" spans="1:8" x14ac:dyDescent="0.25">
      <c r="A14" s="5"/>
      <c r="B14" s="5"/>
      <c r="C14" s="5"/>
      <c r="D14" s="5"/>
      <c r="E14" s="5"/>
      <c r="F14" s="53"/>
      <c r="G14" s="15"/>
      <c r="H14" s="8"/>
    </row>
    <row r="15" spans="1:8" x14ac:dyDescent="0.25">
      <c r="A15" s="16" t="s">
        <v>184</v>
      </c>
      <c r="B15" s="5"/>
      <c r="C15" s="5"/>
      <c r="D15" s="5"/>
      <c r="E15" s="5"/>
      <c r="F15" s="54">
        <f>SUM(F7:F11)</f>
        <v>34269.119999999995</v>
      </c>
      <c r="G15" s="15"/>
      <c r="H15" s="8"/>
    </row>
    <row r="16" spans="1:8" x14ac:dyDescent="0.25">
      <c r="A16" s="5" t="s">
        <v>185</v>
      </c>
      <c r="B16" s="5"/>
      <c r="C16" s="5"/>
      <c r="D16" s="17">
        <v>0.90920000000000001</v>
      </c>
      <c r="E16" s="5"/>
      <c r="F16" s="48"/>
      <c r="G16" s="15"/>
      <c r="H16" s="8"/>
    </row>
    <row r="17" spans="1:8" x14ac:dyDescent="0.25">
      <c r="A17" s="5"/>
      <c r="B17" s="5"/>
      <c r="C17" s="5"/>
      <c r="D17" s="5"/>
      <c r="E17" s="5"/>
      <c r="F17" s="47"/>
      <c r="G17" s="15"/>
      <c r="H17" s="8"/>
    </row>
    <row r="18" spans="1:8" x14ac:dyDescent="0.25">
      <c r="A18" s="8" t="s">
        <v>186</v>
      </c>
      <c r="B18" s="5"/>
      <c r="C18" s="5"/>
      <c r="D18" s="5"/>
      <c r="E18" s="5"/>
      <c r="F18" s="47"/>
      <c r="G18" s="8"/>
      <c r="H18" s="8"/>
    </row>
    <row r="19" spans="1:8" x14ac:dyDescent="0.25">
      <c r="A19" s="8" t="s">
        <v>187</v>
      </c>
      <c r="B19" s="5"/>
      <c r="C19" s="5"/>
      <c r="D19" s="17">
        <v>0.309</v>
      </c>
      <c r="E19" s="5"/>
      <c r="F19" s="48">
        <f>ROUND(F15*D19,2)</f>
        <v>10589.16</v>
      </c>
      <c r="G19" s="8"/>
      <c r="H19" s="8"/>
    </row>
    <row r="20" spans="1:8" x14ac:dyDescent="0.25">
      <c r="A20" s="8"/>
      <c r="B20" s="5"/>
      <c r="C20" s="5"/>
      <c r="D20" s="17"/>
      <c r="E20" s="5"/>
      <c r="F20" s="48"/>
      <c r="G20" s="8"/>
      <c r="H20" s="8"/>
    </row>
    <row r="21" spans="1:8" x14ac:dyDescent="0.25">
      <c r="A21" s="18" t="s">
        <v>188</v>
      </c>
      <c r="B21" s="5"/>
      <c r="C21" s="5"/>
      <c r="D21" s="5"/>
      <c r="E21" s="5"/>
      <c r="F21" s="54">
        <f>F19+F15</f>
        <v>44858.28</v>
      </c>
      <c r="G21" s="8"/>
      <c r="H21" s="8"/>
    </row>
    <row r="24" spans="1:8" ht="15.75" thickBot="1" x14ac:dyDescent="0.3">
      <c r="C24" s="81"/>
      <c r="D24" s="82"/>
      <c r="E24" s="81"/>
      <c r="F24" s="393"/>
    </row>
    <row r="25" spans="1:8" x14ac:dyDescent="0.25">
      <c r="C25" s="474" t="s">
        <v>1270</v>
      </c>
      <c r="D25" s="474"/>
      <c r="E25" s="474"/>
      <c r="F25" s="474"/>
    </row>
    <row r="26" spans="1:8" x14ac:dyDescent="0.25">
      <c r="C26" s="465" t="s">
        <v>1271</v>
      </c>
      <c r="D26" s="465"/>
      <c r="E26" s="465"/>
      <c r="F26" s="465"/>
    </row>
  </sheetData>
  <mergeCells count="4">
    <mergeCell ref="A1:H1"/>
    <mergeCell ref="A2:H2"/>
    <mergeCell ref="C25:F25"/>
    <mergeCell ref="C26:F26"/>
  </mergeCells>
  <pageMargins left="0.511811024" right="0.511811024" top="0.78740157499999996" bottom="0.78740157499999996" header="0.31496062000000002" footer="0.31496062000000002"/>
  <pageSetup paperSize="9" scale="79" orientation="portrait" r:id="rId1"/>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pageSetUpPr fitToPage="1"/>
  </sheetPr>
  <dimension ref="A1:H53"/>
  <sheetViews>
    <sheetView view="pageBreakPreview" zoomScale="115" zoomScaleNormal="100" zoomScaleSheetLayoutView="115" workbookViewId="0">
      <selection activeCell="E30" sqref="E30"/>
    </sheetView>
  </sheetViews>
  <sheetFormatPr defaultRowHeight="12.75" x14ac:dyDescent="0.2"/>
  <cols>
    <col min="1" max="1" width="11" style="90" bestFit="1" customWidth="1"/>
    <col min="2" max="2" width="40.42578125" style="90" customWidth="1"/>
    <col min="3" max="3" width="11.7109375" style="92" customWidth="1"/>
    <col min="4" max="4" width="5" style="90" customWidth="1"/>
    <col min="5" max="5" width="11" style="90" bestFit="1" customWidth="1"/>
    <col min="6" max="6" width="34.42578125" style="90" customWidth="1"/>
    <col min="7" max="256" width="9.140625" style="90"/>
    <col min="257" max="257" width="11" style="90" bestFit="1" customWidth="1"/>
    <col min="258" max="258" width="40.42578125" style="90" customWidth="1"/>
    <col min="259" max="259" width="11.7109375" style="90" customWidth="1"/>
    <col min="260" max="260" width="3.140625" style="90" bestFit="1" customWidth="1"/>
    <col min="261" max="261" width="11" style="90" bestFit="1" customWidth="1"/>
    <col min="262" max="262" width="34.42578125" style="90" customWidth="1"/>
    <col min="263" max="512" width="9.140625" style="90"/>
    <col min="513" max="513" width="11" style="90" bestFit="1" customWidth="1"/>
    <col min="514" max="514" width="40.42578125" style="90" customWidth="1"/>
    <col min="515" max="515" width="11.7109375" style="90" customWidth="1"/>
    <col min="516" max="516" width="3.140625" style="90" bestFit="1" customWidth="1"/>
    <col min="517" max="517" width="11" style="90" bestFit="1" customWidth="1"/>
    <col min="518" max="518" width="34.42578125" style="90" customWidth="1"/>
    <col min="519" max="768" width="9.140625" style="90"/>
    <col min="769" max="769" width="11" style="90" bestFit="1" customWidth="1"/>
    <col min="770" max="770" width="40.42578125" style="90" customWidth="1"/>
    <col min="771" max="771" width="11.7109375" style="90" customWidth="1"/>
    <col min="772" max="772" width="3.140625" style="90" bestFit="1" customWidth="1"/>
    <col min="773" max="773" width="11" style="90" bestFit="1" customWidth="1"/>
    <col min="774" max="774" width="34.42578125" style="90" customWidth="1"/>
    <col min="775" max="1024" width="9.140625" style="90"/>
    <col min="1025" max="1025" width="11" style="90" bestFit="1" customWidth="1"/>
    <col min="1026" max="1026" width="40.42578125" style="90" customWidth="1"/>
    <col min="1027" max="1027" width="11.7109375" style="90" customWidth="1"/>
    <col min="1028" max="1028" width="3.140625" style="90" bestFit="1" customWidth="1"/>
    <col min="1029" max="1029" width="11" style="90" bestFit="1" customWidth="1"/>
    <col min="1030" max="1030" width="34.42578125" style="90" customWidth="1"/>
    <col min="1031" max="1280" width="9.140625" style="90"/>
    <col min="1281" max="1281" width="11" style="90" bestFit="1" customWidth="1"/>
    <col min="1282" max="1282" width="40.42578125" style="90" customWidth="1"/>
    <col min="1283" max="1283" width="11.7109375" style="90" customWidth="1"/>
    <col min="1284" max="1284" width="3.140625" style="90" bestFit="1" customWidth="1"/>
    <col min="1285" max="1285" width="11" style="90" bestFit="1" customWidth="1"/>
    <col min="1286" max="1286" width="34.42578125" style="90" customWidth="1"/>
    <col min="1287" max="1536" width="9.140625" style="90"/>
    <col min="1537" max="1537" width="11" style="90" bestFit="1" customWidth="1"/>
    <col min="1538" max="1538" width="40.42578125" style="90" customWidth="1"/>
    <col min="1539" max="1539" width="11.7109375" style="90" customWidth="1"/>
    <col min="1540" max="1540" width="3.140625" style="90" bestFit="1" customWidth="1"/>
    <col min="1541" max="1541" width="11" style="90" bestFit="1" customWidth="1"/>
    <col min="1542" max="1542" width="34.42578125" style="90" customWidth="1"/>
    <col min="1543" max="1792" width="9.140625" style="90"/>
    <col min="1793" max="1793" width="11" style="90" bestFit="1" customWidth="1"/>
    <col min="1794" max="1794" width="40.42578125" style="90" customWidth="1"/>
    <col min="1795" max="1795" width="11.7109375" style="90" customWidth="1"/>
    <col min="1796" max="1796" width="3.140625" style="90" bestFit="1" customWidth="1"/>
    <col min="1797" max="1797" width="11" style="90" bestFit="1" customWidth="1"/>
    <col min="1798" max="1798" width="34.42578125" style="90" customWidth="1"/>
    <col min="1799" max="2048" width="9.140625" style="90"/>
    <col min="2049" max="2049" width="11" style="90" bestFit="1" customWidth="1"/>
    <col min="2050" max="2050" width="40.42578125" style="90" customWidth="1"/>
    <col min="2051" max="2051" width="11.7109375" style="90" customWidth="1"/>
    <col min="2052" max="2052" width="3.140625" style="90" bestFit="1" customWidth="1"/>
    <col min="2053" max="2053" width="11" style="90" bestFit="1" customWidth="1"/>
    <col min="2054" max="2054" width="34.42578125" style="90" customWidth="1"/>
    <col min="2055" max="2304" width="9.140625" style="90"/>
    <col min="2305" max="2305" width="11" style="90" bestFit="1" customWidth="1"/>
    <col min="2306" max="2306" width="40.42578125" style="90" customWidth="1"/>
    <col min="2307" max="2307" width="11.7109375" style="90" customWidth="1"/>
    <col min="2308" max="2308" width="3.140625" style="90" bestFit="1" customWidth="1"/>
    <col min="2309" max="2309" width="11" style="90" bestFit="1" customWidth="1"/>
    <col min="2310" max="2310" width="34.42578125" style="90" customWidth="1"/>
    <col min="2311" max="2560" width="9.140625" style="90"/>
    <col min="2561" max="2561" width="11" style="90" bestFit="1" customWidth="1"/>
    <col min="2562" max="2562" width="40.42578125" style="90" customWidth="1"/>
    <col min="2563" max="2563" width="11.7109375" style="90" customWidth="1"/>
    <col min="2564" max="2564" width="3.140625" style="90" bestFit="1" customWidth="1"/>
    <col min="2565" max="2565" width="11" style="90" bestFit="1" customWidth="1"/>
    <col min="2566" max="2566" width="34.42578125" style="90" customWidth="1"/>
    <col min="2567" max="2816" width="9.140625" style="90"/>
    <col min="2817" max="2817" width="11" style="90" bestFit="1" customWidth="1"/>
    <col min="2818" max="2818" width="40.42578125" style="90" customWidth="1"/>
    <col min="2819" max="2819" width="11.7109375" style="90" customWidth="1"/>
    <col min="2820" max="2820" width="3.140625" style="90" bestFit="1" customWidth="1"/>
    <col min="2821" max="2821" width="11" style="90" bestFit="1" customWidth="1"/>
    <col min="2822" max="2822" width="34.42578125" style="90" customWidth="1"/>
    <col min="2823" max="3072" width="9.140625" style="90"/>
    <col min="3073" max="3073" width="11" style="90" bestFit="1" customWidth="1"/>
    <col min="3074" max="3074" width="40.42578125" style="90" customWidth="1"/>
    <col min="3075" max="3075" width="11.7109375" style="90" customWidth="1"/>
    <col min="3076" max="3076" width="3.140625" style="90" bestFit="1" customWidth="1"/>
    <col min="3077" max="3077" width="11" style="90" bestFit="1" customWidth="1"/>
    <col min="3078" max="3078" width="34.42578125" style="90" customWidth="1"/>
    <col min="3079" max="3328" width="9.140625" style="90"/>
    <col min="3329" max="3329" width="11" style="90" bestFit="1" customWidth="1"/>
    <col min="3330" max="3330" width="40.42578125" style="90" customWidth="1"/>
    <col min="3331" max="3331" width="11.7109375" style="90" customWidth="1"/>
    <col min="3332" max="3332" width="3.140625" style="90" bestFit="1" customWidth="1"/>
    <col min="3333" max="3333" width="11" style="90" bestFit="1" customWidth="1"/>
    <col min="3334" max="3334" width="34.42578125" style="90" customWidth="1"/>
    <col min="3335" max="3584" width="9.140625" style="90"/>
    <col min="3585" max="3585" width="11" style="90" bestFit="1" customWidth="1"/>
    <col min="3586" max="3586" width="40.42578125" style="90" customWidth="1"/>
    <col min="3587" max="3587" width="11.7109375" style="90" customWidth="1"/>
    <col min="3588" max="3588" width="3.140625" style="90" bestFit="1" customWidth="1"/>
    <col min="3589" max="3589" width="11" style="90" bestFit="1" customWidth="1"/>
    <col min="3590" max="3590" width="34.42578125" style="90" customWidth="1"/>
    <col min="3591" max="3840" width="9.140625" style="90"/>
    <col min="3841" max="3841" width="11" style="90" bestFit="1" customWidth="1"/>
    <col min="3842" max="3842" width="40.42578125" style="90" customWidth="1"/>
    <col min="3843" max="3843" width="11.7109375" style="90" customWidth="1"/>
    <col min="3844" max="3844" width="3.140625" style="90" bestFit="1" customWidth="1"/>
    <col min="3845" max="3845" width="11" style="90" bestFit="1" customWidth="1"/>
    <col min="3846" max="3846" width="34.42578125" style="90" customWidth="1"/>
    <col min="3847" max="4096" width="9.140625" style="90"/>
    <col min="4097" max="4097" width="11" style="90" bestFit="1" customWidth="1"/>
    <col min="4098" max="4098" width="40.42578125" style="90" customWidth="1"/>
    <col min="4099" max="4099" width="11.7109375" style="90" customWidth="1"/>
    <col min="4100" max="4100" width="3.140625" style="90" bestFit="1" customWidth="1"/>
    <col min="4101" max="4101" width="11" style="90" bestFit="1" customWidth="1"/>
    <col min="4102" max="4102" width="34.42578125" style="90" customWidth="1"/>
    <col min="4103" max="4352" width="9.140625" style="90"/>
    <col min="4353" max="4353" width="11" style="90" bestFit="1" customWidth="1"/>
    <col min="4354" max="4354" width="40.42578125" style="90" customWidth="1"/>
    <col min="4355" max="4355" width="11.7109375" style="90" customWidth="1"/>
    <col min="4356" max="4356" width="3.140625" style="90" bestFit="1" customWidth="1"/>
    <col min="4357" max="4357" width="11" style="90" bestFit="1" customWidth="1"/>
    <col min="4358" max="4358" width="34.42578125" style="90" customWidth="1"/>
    <col min="4359" max="4608" width="9.140625" style="90"/>
    <col min="4609" max="4609" width="11" style="90" bestFit="1" customWidth="1"/>
    <col min="4610" max="4610" width="40.42578125" style="90" customWidth="1"/>
    <col min="4611" max="4611" width="11.7109375" style="90" customWidth="1"/>
    <col min="4612" max="4612" width="3.140625" style="90" bestFit="1" customWidth="1"/>
    <col min="4613" max="4613" width="11" style="90" bestFit="1" customWidth="1"/>
    <col min="4614" max="4614" width="34.42578125" style="90" customWidth="1"/>
    <col min="4615" max="4864" width="9.140625" style="90"/>
    <col min="4865" max="4865" width="11" style="90" bestFit="1" customWidth="1"/>
    <col min="4866" max="4866" width="40.42578125" style="90" customWidth="1"/>
    <col min="4867" max="4867" width="11.7109375" style="90" customWidth="1"/>
    <col min="4868" max="4868" width="3.140625" style="90" bestFit="1" customWidth="1"/>
    <col min="4869" max="4869" width="11" style="90" bestFit="1" customWidth="1"/>
    <col min="4870" max="4870" width="34.42578125" style="90" customWidth="1"/>
    <col min="4871" max="5120" width="9.140625" style="90"/>
    <col min="5121" max="5121" width="11" style="90" bestFit="1" customWidth="1"/>
    <col min="5122" max="5122" width="40.42578125" style="90" customWidth="1"/>
    <col min="5123" max="5123" width="11.7109375" style="90" customWidth="1"/>
    <col min="5124" max="5124" width="3.140625" style="90" bestFit="1" customWidth="1"/>
    <col min="5125" max="5125" width="11" style="90" bestFit="1" customWidth="1"/>
    <col min="5126" max="5126" width="34.42578125" style="90" customWidth="1"/>
    <col min="5127" max="5376" width="9.140625" style="90"/>
    <col min="5377" max="5377" width="11" style="90" bestFit="1" customWidth="1"/>
    <col min="5378" max="5378" width="40.42578125" style="90" customWidth="1"/>
    <col min="5379" max="5379" width="11.7109375" style="90" customWidth="1"/>
    <col min="5380" max="5380" width="3.140625" style="90" bestFit="1" customWidth="1"/>
    <col min="5381" max="5381" width="11" style="90" bestFit="1" customWidth="1"/>
    <col min="5382" max="5382" width="34.42578125" style="90" customWidth="1"/>
    <col min="5383" max="5632" width="9.140625" style="90"/>
    <col min="5633" max="5633" width="11" style="90" bestFit="1" customWidth="1"/>
    <col min="5634" max="5634" width="40.42578125" style="90" customWidth="1"/>
    <col min="5635" max="5635" width="11.7109375" style="90" customWidth="1"/>
    <col min="5636" max="5636" width="3.140625" style="90" bestFit="1" customWidth="1"/>
    <col min="5637" max="5637" width="11" style="90" bestFit="1" customWidth="1"/>
    <col min="5638" max="5638" width="34.42578125" style="90" customWidth="1"/>
    <col min="5639" max="5888" width="9.140625" style="90"/>
    <col min="5889" max="5889" width="11" style="90" bestFit="1" customWidth="1"/>
    <col min="5890" max="5890" width="40.42578125" style="90" customWidth="1"/>
    <col min="5891" max="5891" width="11.7109375" style="90" customWidth="1"/>
    <col min="5892" max="5892" width="3.140625" style="90" bestFit="1" customWidth="1"/>
    <col min="5893" max="5893" width="11" style="90" bestFit="1" customWidth="1"/>
    <col min="5894" max="5894" width="34.42578125" style="90" customWidth="1"/>
    <col min="5895" max="6144" width="9.140625" style="90"/>
    <col min="6145" max="6145" width="11" style="90" bestFit="1" customWidth="1"/>
    <col min="6146" max="6146" width="40.42578125" style="90" customWidth="1"/>
    <col min="6147" max="6147" width="11.7109375" style="90" customWidth="1"/>
    <col min="6148" max="6148" width="3.140625" style="90" bestFit="1" customWidth="1"/>
    <col min="6149" max="6149" width="11" style="90" bestFit="1" customWidth="1"/>
    <col min="6150" max="6150" width="34.42578125" style="90" customWidth="1"/>
    <col min="6151" max="6400" width="9.140625" style="90"/>
    <col min="6401" max="6401" width="11" style="90" bestFit="1" customWidth="1"/>
    <col min="6402" max="6402" width="40.42578125" style="90" customWidth="1"/>
    <col min="6403" max="6403" width="11.7109375" style="90" customWidth="1"/>
    <col min="6404" max="6404" width="3.140625" style="90" bestFit="1" customWidth="1"/>
    <col min="6405" max="6405" width="11" style="90" bestFit="1" customWidth="1"/>
    <col min="6406" max="6406" width="34.42578125" style="90" customWidth="1"/>
    <col min="6407" max="6656" width="9.140625" style="90"/>
    <col min="6657" max="6657" width="11" style="90" bestFit="1" customWidth="1"/>
    <col min="6658" max="6658" width="40.42578125" style="90" customWidth="1"/>
    <col min="6659" max="6659" width="11.7109375" style="90" customWidth="1"/>
    <col min="6660" max="6660" width="3.140625" style="90" bestFit="1" customWidth="1"/>
    <col min="6661" max="6661" width="11" style="90" bestFit="1" customWidth="1"/>
    <col min="6662" max="6662" width="34.42578125" style="90" customWidth="1"/>
    <col min="6663" max="6912" width="9.140625" style="90"/>
    <col min="6913" max="6913" width="11" style="90" bestFit="1" customWidth="1"/>
    <col min="6914" max="6914" width="40.42578125" style="90" customWidth="1"/>
    <col min="6915" max="6915" width="11.7109375" style="90" customWidth="1"/>
    <col min="6916" max="6916" width="3.140625" style="90" bestFit="1" customWidth="1"/>
    <col min="6917" max="6917" width="11" style="90" bestFit="1" customWidth="1"/>
    <col min="6918" max="6918" width="34.42578125" style="90" customWidth="1"/>
    <col min="6919" max="7168" width="9.140625" style="90"/>
    <col min="7169" max="7169" width="11" style="90" bestFit="1" customWidth="1"/>
    <col min="7170" max="7170" width="40.42578125" style="90" customWidth="1"/>
    <col min="7171" max="7171" width="11.7109375" style="90" customWidth="1"/>
    <col min="7172" max="7172" width="3.140625" style="90" bestFit="1" customWidth="1"/>
    <col min="7173" max="7173" width="11" style="90" bestFit="1" customWidth="1"/>
    <col min="7174" max="7174" width="34.42578125" style="90" customWidth="1"/>
    <col min="7175" max="7424" width="9.140625" style="90"/>
    <col min="7425" max="7425" width="11" style="90" bestFit="1" customWidth="1"/>
    <col min="7426" max="7426" width="40.42578125" style="90" customWidth="1"/>
    <col min="7427" max="7427" width="11.7109375" style="90" customWidth="1"/>
    <col min="7428" max="7428" width="3.140625" style="90" bestFit="1" customWidth="1"/>
    <col min="7429" max="7429" width="11" style="90" bestFit="1" customWidth="1"/>
    <col min="7430" max="7430" width="34.42578125" style="90" customWidth="1"/>
    <col min="7431" max="7680" width="9.140625" style="90"/>
    <col min="7681" max="7681" width="11" style="90" bestFit="1" customWidth="1"/>
    <col min="7682" max="7682" width="40.42578125" style="90" customWidth="1"/>
    <col min="7683" max="7683" width="11.7109375" style="90" customWidth="1"/>
    <col min="7684" max="7684" width="3.140625" style="90" bestFit="1" customWidth="1"/>
    <col min="7685" max="7685" width="11" style="90" bestFit="1" customWidth="1"/>
    <col min="7686" max="7686" width="34.42578125" style="90" customWidth="1"/>
    <col min="7687" max="7936" width="9.140625" style="90"/>
    <col min="7937" max="7937" width="11" style="90" bestFit="1" customWidth="1"/>
    <col min="7938" max="7938" width="40.42578125" style="90" customWidth="1"/>
    <col min="7939" max="7939" width="11.7109375" style="90" customWidth="1"/>
    <col min="7940" max="7940" width="3.140625" style="90" bestFit="1" customWidth="1"/>
    <col min="7941" max="7941" width="11" style="90" bestFit="1" customWidth="1"/>
    <col min="7942" max="7942" width="34.42578125" style="90" customWidth="1"/>
    <col min="7943" max="8192" width="9.140625" style="90"/>
    <col min="8193" max="8193" width="11" style="90" bestFit="1" customWidth="1"/>
    <col min="8194" max="8194" width="40.42578125" style="90" customWidth="1"/>
    <col min="8195" max="8195" width="11.7109375" style="90" customWidth="1"/>
    <col min="8196" max="8196" width="3.140625" style="90" bestFit="1" customWidth="1"/>
    <col min="8197" max="8197" width="11" style="90" bestFit="1" customWidth="1"/>
    <col min="8198" max="8198" width="34.42578125" style="90" customWidth="1"/>
    <col min="8199" max="8448" width="9.140625" style="90"/>
    <col min="8449" max="8449" width="11" style="90" bestFit="1" customWidth="1"/>
    <col min="8450" max="8450" width="40.42578125" style="90" customWidth="1"/>
    <col min="8451" max="8451" width="11.7109375" style="90" customWidth="1"/>
    <col min="8452" max="8452" width="3.140625" style="90" bestFit="1" customWidth="1"/>
    <col min="8453" max="8453" width="11" style="90" bestFit="1" customWidth="1"/>
    <col min="8454" max="8454" width="34.42578125" style="90" customWidth="1"/>
    <col min="8455" max="8704" width="9.140625" style="90"/>
    <col min="8705" max="8705" width="11" style="90" bestFit="1" customWidth="1"/>
    <col min="8706" max="8706" width="40.42578125" style="90" customWidth="1"/>
    <col min="8707" max="8707" width="11.7109375" style="90" customWidth="1"/>
    <col min="8708" max="8708" width="3.140625" style="90" bestFit="1" customWidth="1"/>
    <col min="8709" max="8709" width="11" style="90" bestFit="1" customWidth="1"/>
    <col min="8710" max="8710" width="34.42578125" style="90" customWidth="1"/>
    <col min="8711" max="8960" width="9.140625" style="90"/>
    <col min="8961" max="8961" width="11" style="90" bestFit="1" customWidth="1"/>
    <col min="8962" max="8962" width="40.42578125" style="90" customWidth="1"/>
    <col min="8963" max="8963" width="11.7109375" style="90" customWidth="1"/>
    <col min="8964" max="8964" width="3.140625" style="90" bestFit="1" customWidth="1"/>
    <col min="8965" max="8965" width="11" style="90" bestFit="1" customWidth="1"/>
    <col min="8966" max="8966" width="34.42578125" style="90" customWidth="1"/>
    <col min="8967" max="9216" width="9.140625" style="90"/>
    <col min="9217" max="9217" width="11" style="90" bestFit="1" customWidth="1"/>
    <col min="9218" max="9218" width="40.42578125" style="90" customWidth="1"/>
    <col min="9219" max="9219" width="11.7109375" style="90" customWidth="1"/>
    <col min="9220" max="9220" width="3.140625" style="90" bestFit="1" customWidth="1"/>
    <col min="9221" max="9221" width="11" style="90" bestFit="1" customWidth="1"/>
    <col min="9222" max="9222" width="34.42578125" style="90" customWidth="1"/>
    <col min="9223" max="9472" width="9.140625" style="90"/>
    <col min="9473" max="9473" width="11" style="90" bestFit="1" customWidth="1"/>
    <col min="9474" max="9474" width="40.42578125" style="90" customWidth="1"/>
    <col min="9475" max="9475" width="11.7109375" style="90" customWidth="1"/>
    <col min="9476" max="9476" width="3.140625" style="90" bestFit="1" customWidth="1"/>
    <col min="9477" max="9477" width="11" style="90" bestFit="1" customWidth="1"/>
    <col min="9478" max="9478" width="34.42578125" style="90" customWidth="1"/>
    <col min="9479" max="9728" width="9.140625" style="90"/>
    <col min="9729" max="9729" width="11" style="90" bestFit="1" customWidth="1"/>
    <col min="9730" max="9730" width="40.42578125" style="90" customWidth="1"/>
    <col min="9731" max="9731" width="11.7109375" style="90" customWidth="1"/>
    <col min="9732" max="9732" width="3.140625" style="90" bestFit="1" customWidth="1"/>
    <col min="9733" max="9733" width="11" style="90" bestFit="1" customWidth="1"/>
    <col min="9734" max="9734" width="34.42578125" style="90" customWidth="1"/>
    <col min="9735" max="9984" width="9.140625" style="90"/>
    <col min="9985" max="9985" width="11" style="90" bestFit="1" customWidth="1"/>
    <col min="9986" max="9986" width="40.42578125" style="90" customWidth="1"/>
    <col min="9987" max="9987" width="11.7109375" style="90" customWidth="1"/>
    <col min="9988" max="9988" width="3.140625" style="90" bestFit="1" customWidth="1"/>
    <col min="9989" max="9989" width="11" style="90" bestFit="1" customWidth="1"/>
    <col min="9990" max="9990" width="34.42578125" style="90" customWidth="1"/>
    <col min="9991" max="10240" width="9.140625" style="90"/>
    <col min="10241" max="10241" width="11" style="90" bestFit="1" customWidth="1"/>
    <col min="10242" max="10242" width="40.42578125" style="90" customWidth="1"/>
    <col min="10243" max="10243" width="11.7109375" style="90" customWidth="1"/>
    <col min="10244" max="10244" width="3.140625" style="90" bestFit="1" customWidth="1"/>
    <col min="10245" max="10245" width="11" style="90" bestFit="1" customWidth="1"/>
    <col min="10246" max="10246" width="34.42578125" style="90" customWidth="1"/>
    <col min="10247" max="10496" width="9.140625" style="90"/>
    <col min="10497" max="10497" width="11" style="90" bestFit="1" customWidth="1"/>
    <col min="10498" max="10498" width="40.42578125" style="90" customWidth="1"/>
    <col min="10499" max="10499" width="11.7109375" style="90" customWidth="1"/>
    <col min="10500" max="10500" width="3.140625" style="90" bestFit="1" customWidth="1"/>
    <col min="10501" max="10501" width="11" style="90" bestFit="1" customWidth="1"/>
    <col min="10502" max="10502" width="34.42578125" style="90" customWidth="1"/>
    <col min="10503" max="10752" width="9.140625" style="90"/>
    <col min="10753" max="10753" width="11" style="90" bestFit="1" customWidth="1"/>
    <col min="10754" max="10754" width="40.42578125" style="90" customWidth="1"/>
    <col min="10755" max="10755" width="11.7109375" style="90" customWidth="1"/>
    <col min="10756" max="10756" width="3.140625" style="90" bestFit="1" customWidth="1"/>
    <col min="10757" max="10757" width="11" style="90" bestFit="1" customWidth="1"/>
    <col min="10758" max="10758" width="34.42578125" style="90" customWidth="1"/>
    <col min="10759" max="11008" width="9.140625" style="90"/>
    <col min="11009" max="11009" width="11" style="90" bestFit="1" customWidth="1"/>
    <col min="11010" max="11010" width="40.42578125" style="90" customWidth="1"/>
    <col min="11011" max="11011" width="11.7109375" style="90" customWidth="1"/>
    <col min="11012" max="11012" width="3.140625" style="90" bestFit="1" customWidth="1"/>
    <col min="11013" max="11013" width="11" style="90" bestFit="1" customWidth="1"/>
    <col min="11014" max="11014" width="34.42578125" style="90" customWidth="1"/>
    <col min="11015" max="11264" width="9.140625" style="90"/>
    <col min="11265" max="11265" width="11" style="90" bestFit="1" customWidth="1"/>
    <col min="11266" max="11266" width="40.42578125" style="90" customWidth="1"/>
    <col min="11267" max="11267" width="11.7109375" style="90" customWidth="1"/>
    <col min="11268" max="11268" width="3.140625" style="90" bestFit="1" customWidth="1"/>
    <col min="11269" max="11269" width="11" style="90" bestFit="1" customWidth="1"/>
    <col min="11270" max="11270" width="34.42578125" style="90" customWidth="1"/>
    <col min="11271" max="11520" width="9.140625" style="90"/>
    <col min="11521" max="11521" width="11" style="90" bestFit="1" customWidth="1"/>
    <col min="11522" max="11522" width="40.42578125" style="90" customWidth="1"/>
    <col min="11523" max="11523" width="11.7109375" style="90" customWidth="1"/>
    <col min="11524" max="11524" width="3.140625" style="90" bestFit="1" customWidth="1"/>
    <col min="11525" max="11525" width="11" style="90" bestFit="1" customWidth="1"/>
    <col min="11526" max="11526" width="34.42578125" style="90" customWidth="1"/>
    <col min="11527" max="11776" width="9.140625" style="90"/>
    <col min="11777" max="11777" width="11" style="90" bestFit="1" customWidth="1"/>
    <col min="11778" max="11778" width="40.42578125" style="90" customWidth="1"/>
    <col min="11779" max="11779" width="11.7109375" style="90" customWidth="1"/>
    <col min="11780" max="11780" width="3.140625" style="90" bestFit="1" customWidth="1"/>
    <col min="11781" max="11781" width="11" style="90" bestFit="1" customWidth="1"/>
    <col min="11782" max="11782" width="34.42578125" style="90" customWidth="1"/>
    <col min="11783" max="12032" width="9.140625" style="90"/>
    <col min="12033" max="12033" width="11" style="90" bestFit="1" customWidth="1"/>
    <col min="12034" max="12034" width="40.42578125" style="90" customWidth="1"/>
    <col min="12035" max="12035" width="11.7109375" style="90" customWidth="1"/>
    <col min="12036" max="12036" width="3.140625" style="90" bestFit="1" customWidth="1"/>
    <col min="12037" max="12037" width="11" style="90" bestFit="1" customWidth="1"/>
    <col min="12038" max="12038" width="34.42578125" style="90" customWidth="1"/>
    <col min="12039" max="12288" width="9.140625" style="90"/>
    <col min="12289" max="12289" width="11" style="90" bestFit="1" customWidth="1"/>
    <col min="12290" max="12290" width="40.42578125" style="90" customWidth="1"/>
    <col min="12291" max="12291" width="11.7109375" style="90" customWidth="1"/>
    <col min="12292" max="12292" width="3.140625" style="90" bestFit="1" customWidth="1"/>
    <col min="12293" max="12293" width="11" style="90" bestFit="1" customWidth="1"/>
    <col min="12294" max="12294" width="34.42578125" style="90" customWidth="1"/>
    <col min="12295" max="12544" width="9.140625" style="90"/>
    <col min="12545" max="12545" width="11" style="90" bestFit="1" customWidth="1"/>
    <col min="12546" max="12546" width="40.42578125" style="90" customWidth="1"/>
    <col min="12547" max="12547" width="11.7109375" style="90" customWidth="1"/>
    <col min="12548" max="12548" width="3.140625" style="90" bestFit="1" customWidth="1"/>
    <col min="12549" max="12549" width="11" style="90" bestFit="1" customWidth="1"/>
    <col min="12550" max="12550" width="34.42578125" style="90" customWidth="1"/>
    <col min="12551" max="12800" width="9.140625" style="90"/>
    <col min="12801" max="12801" width="11" style="90" bestFit="1" customWidth="1"/>
    <col min="12802" max="12802" width="40.42578125" style="90" customWidth="1"/>
    <col min="12803" max="12803" width="11.7109375" style="90" customWidth="1"/>
    <col min="12804" max="12804" width="3.140625" style="90" bestFit="1" customWidth="1"/>
    <col min="12805" max="12805" width="11" style="90" bestFit="1" customWidth="1"/>
    <col min="12806" max="12806" width="34.42578125" style="90" customWidth="1"/>
    <col min="12807" max="13056" width="9.140625" style="90"/>
    <col min="13057" max="13057" width="11" style="90" bestFit="1" customWidth="1"/>
    <col min="13058" max="13058" width="40.42578125" style="90" customWidth="1"/>
    <col min="13059" max="13059" width="11.7109375" style="90" customWidth="1"/>
    <col min="13060" max="13060" width="3.140625" style="90" bestFit="1" customWidth="1"/>
    <col min="13061" max="13061" width="11" style="90" bestFit="1" customWidth="1"/>
    <col min="13062" max="13062" width="34.42578125" style="90" customWidth="1"/>
    <col min="13063" max="13312" width="9.140625" style="90"/>
    <col min="13313" max="13313" width="11" style="90" bestFit="1" customWidth="1"/>
    <col min="13314" max="13314" width="40.42578125" style="90" customWidth="1"/>
    <col min="13315" max="13315" width="11.7109375" style="90" customWidth="1"/>
    <col min="13316" max="13316" width="3.140625" style="90" bestFit="1" customWidth="1"/>
    <col min="13317" max="13317" width="11" style="90" bestFit="1" customWidth="1"/>
    <col min="13318" max="13318" width="34.42578125" style="90" customWidth="1"/>
    <col min="13319" max="13568" width="9.140625" style="90"/>
    <col min="13569" max="13569" width="11" style="90" bestFit="1" customWidth="1"/>
    <col min="13570" max="13570" width="40.42578125" style="90" customWidth="1"/>
    <col min="13571" max="13571" width="11.7109375" style="90" customWidth="1"/>
    <col min="13572" max="13572" width="3.140625" style="90" bestFit="1" customWidth="1"/>
    <col min="13573" max="13573" width="11" style="90" bestFit="1" customWidth="1"/>
    <col min="13574" max="13574" width="34.42578125" style="90" customWidth="1"/>
    <col min="13575" max="13824" width="9.140625" style="90"/>
    <col min="13825" max="13825" width="11" style="90" bestFit="1" customWidth="1"/>
    <col min="13826" max="13826" width="40.42578125" style="90" customWidth="1"/>
    <col min="13827" max="13827" width="11.7109375" style="90" customWidth="1"/>
    <col min="13828" max="13828" width="3.140625" style="90" bestFit="1" customWidth="1"/>
    <col min="13829" max="13829" width="11" style="90" bestFit="1" customWidth="1"/>
    <col min="13830" max="13830" width="34.42578125" style="90" customWidth="1"/>
    <col min="13831" max="14080" width="9.140625" style="90"/>
    <col min="14081" max="14081" width="11" style="90" bestFit="1" customWidth="1"/>
    <col min="14082" max="14082" width="40.42578125" style="90" customWidth="1"/>
    <col min="14083" max="14083" width="11.7109375" style="90" customWidth="1"/>
    <col min="14084" max="14084" width="3.140625" style="90" bestFit="1" customWidth="1"/>
    <col min="14085" max="14085" width="11" style="90" bestFit="1" customWidth="1"/>
    <col min="14086" max="14086" width="34.42578125" style="90" customWidth="1"/>
    <col min="14087" max="14336" width="9.140625" style="90"/>
    <col min="14337" max="14337" width="11" style="90" bestFit="1" customWidth="1"/>
    <col min="14338" max="14338" width="40.42578125" style="90" customWidth="1"/>
    <col min="14339" max="14339" width="11.7109375" style="90" customWidth="1"/>
    <col min="14340" max="14340" width="3.140625" style="90" bestFit="1" customWidth="1"/>
    <col min="14341" max="14341" width="11" style="90" bestFit="1" customWidth="1"/>
    <col min="14342" max="14342" width="34.42578125" style="90" customWidth="1"/>
    <col min="14343" max="14592" width="9.140625" style="90"/>
    <col min="14593" max="14593" width="11" style="90" bestFit="1" customWidth="1"/>
    <col min="14594" max="14594" width="40.42578125" style="90" customWidth="1"/>
    <col min="14595" max="14595" width="11.7109375" style="90" customWidth="1"/>
    <col min="14596" max="14596" width="3.140625" style="90" bestFit="1" customWidth="1"/>
    <col min="14597" max="14597" width="11" style="90" bestFit="1" customWidth="1"/>
    <col min="14598" max="14598" width="34.42578125" style="90" customWidth="1"/>
    <col min="14599" max="14848" width="9.140625" style="90"/>
    <col min="14849" max="14849" width="11" style="90" bestFit="1" customWidth="1"/>
    <col min="14850" max="14850" width="40.42578125" style="90" customWidth="1"/>
    <col min="14851" max="14851" width="11.7109375" style="90" customWidth="1"/>
    <col min="14852" max="14852" width="3.140625" style="90" bestFit="1" customWidth="1"/>
    <col min="14853" max="14853" width="11" style="90" bestFit="1" customWidth="1"/>
    <col min="14854" max="14854" width="34.42578125" style="90" customWidth="1"/>
    <col min="14855" max="15104" width="9.140625" style="90"/>
    <col min="15105" max="15105" width="11" style="90" bestFit="1" customWidth="1"/>
    <col min="15106" max="15106" width="40.42578125" style="90" customWidth="1"/>
    <col min="15107" max="15107" width="11.7109375" style="90" customWidth="1"/>
    <col min="15108" max="15108" width="3.140625" style="90" bestFit="1" customWidth="1"/>
    <col min="15109" max="15109" width="11" style="90" bestFit="1" customWidth="1"/>
    <col min="15110" max="15110" width="34.42578125" style="90" customWidth="1"/>
    <col min="15111" max="15360" width="9.140625" style="90"/>
    <col min="15361" max="15361" width="11" style="90" bestFit="1" customWidth="1"/>
    <col min="15362" max="15362" width="40.42578125" style="90" customWidth="1"/>
    <col min="15363" max="15363" width="11.7109375" style="90" customWidth="1"/>
    <col min="15364" max="15364" width="3.140625" style="90" bestFit="1" customWidth="1"/>
    <col min="15365" max="15365" width="11" style="90" bestFit="1" customWidth="1"/>
    <col min="15366" max="15366" width="34.42578125" style="90" customWidth="1"/>
    <col min="15367" max="15616" width="9.140625" style="90"/>
    <col min="15617" max="15617" width="11" style="90" bestFit="1" customWidth="1"/>
    <col min="15618" max="15618" width="40.42578125" style="90" customWidth="1"/>
    <col min="15619" max="15619" width="11.7109375" style="90" customWidth="1"/>
    <col min="15620" max="15620" width="3.140625" style="90" bestFit="1" customWidth="1"/>
    <col min="15621" max="15621" width="11" style="90" bestFit="1" customWidth="1"/>
    <col min="15622" max="15622" width="34.42578125" style="90" customWidth="1"/>
    <col min="15623" max="15872" width="9.140625" style="90"/>
    <col min="15873" max="15873" width="11" style="90" bestFit="1" customWidth="1"/>
    <col min="15874" max="15874" width="40.42578125" style="90" customWidth="1"/>
    <col min="15875" max="15875" width="11.7109375" style="90" customWidth="1"/>
    <col min="15876" max="15876" width="3.140625" style="90" bestFit="1" customWidth="1"/>
    <col min="15877" max="15877" width="11" style="90" bestFit="1" customWidth="1"/>
    <col min="15878" max="15878" width="34.42578125" style="90" customWidth="1"/>
    <col min="15879" max="16128" width="9.140625" style="90"/>
    <col min="16129" max="16129" width="11" style="90" bestFit="1" customWidth="1"/>
    <col min="16130" max="16130" width="40.42578125" style="90" customWidth="1"/>
    <col min="16131" max="16131" width="11.7109375" style="90" customWidth="1"/>
    <col min="16132" max="16132" width="3.140625" style="90" bestFit="1" customWidth="1"/>
    <col min="16133" max="16133" width="11" style="90" bestFit="1" customWidth="1"/>
    <col min="16134" max="16134" width="34.42578125" style="90" customWidth="1"/>
    <col min="16135" max="16384" width="9.140625" style="90"/>
  </cols>
  <sheetData>
    <row r="1" spans="1:8" s="84" customFormat="1" ht="18" x14ac:dyDescent="0.25">
      <c r="A1" s="671" t="s">
        <v>463</v>
      </c>
      <c r="B1" s="672"/>
      <c r="C1" s="672"/>
      <c r="D1" s="673"/>
      <c r="E1" s="83"/>
      <c r="F1" s="83"/>
      <c r="H1" s="85"/>
    </row>
    <row r="2" spans="1:8" s="87" customFormat="1" x14ac:dyDescent="0.2">
      <c r="A2" s="419"/>
      <c r="B2" s="86"/>
      <c r="C2" s="86"/>
      <c r="D2" s="420"/>
      <c r="E2" s="86"/>
      <c r="F2" s="86"/>
      <c r="H2" s="88"/>
    </row>
    <row r="3" spans="1:8" s="89" customFormat="1" x14ac:dyDescent="0.2">
      <c r="A3" s="421" t="s">
        <v>464</v>
      </c>
      <c r="B3" s="674" t="s">
        <v>465</v>
      </c>
      <c r="C3" s="674"/>
      <c r="D3" s="675"/>
      <c r="E3" s="86"/>
    </row>
    <row r="4" spans="1:8" s="89" customFormat="1" x14ac:dyDescent="0.2">
      <c r="A4" s="421" t="s">
        <v>466</v>
      </c>
      <c r="B4" s="674" t="s">
        <v>495</v>
      </c>
      <c r="C4" s="674"/>
      <c r="D4" s="675"/>
      <c r="E4" s="86"/>
    </row>
    <row r="5" spans="1:8" s="89" customFormat="1" x14ac:dyDescent="0.2">
      <c r="A5" s="421" t="s">
        <v>467</v>
      </c>
      <c r="B5" s="422" t="s">
        <v>468</v>
      </c>
      <c r="C5" s="422"/>
      <c r="D5" s="423"/>
      <c r="E5" s="86"/>
    </row>
    <row r="6" spans="1:8" s="89" customFormat="1" x14ac:dyDescent="0.2">
      <c r="A6" s="424"/>
      <c r="B6" s="425"/>
      <c r="C6" s="426"/>
      <c r="D6" s="427"/>
      <c r="E6" s="86"/>
    </row>
    <row r="7" spans="1:8" x14ac:dyDescent="0.2">
      <c r="A7" s="664" t="s">
        <v>469</v>
      </c>
      <c r="B7" s="665"/>
      <c r="C7" s="665"/>
      <c r="D7" s="666"/>
    </row>
    <row r="8" spans="1:8" s="91" customFormat="1" ht="8.1" customHeight="1" x14ac:dyDescent="0.2">
      <c r="A8" s="431"/>
      <c r="B8" s="432"/>
      <c r="C8" s="433"/>
      <c r="D8" s="430"/>
    </row>
    <row r="9" spans="1:8" x14ac:dyDescent="0.2">
      <c r="A9" s="434"/>
      <c r="B9" s="435" t="s">
        <v>470</v>
      </c>
      <c r="C9" s="433"/>
      <c r="D9" s="430"/>
    </row>
    <row r="10" spans="1:8" ht="8.1" customHeight="1" x14ac:dyDescent="0.2">
      <c r="A10" s="434"/>
      <c r="C10" s="433"/>
      <c r="D10" s="430"/>
    </row>
    <row r="11" spans="1:8" x14ac:dyDescent="0.2">
      <c r="A11" s="664" t="s">
        <v>471</v>
      </c>
      <c r="B11" s="665"/>
      <c r="C11" s="665"/>
      <c r="D11" s="666"/>
    </row>
    <row r="12" spans="1:8" s="91" customFormat="1" ht="6" x14ac:dyDescent="0.15">
      <c r="A12" s="431"/>
      <c r="C12" s="436"/>
      <c r="D12" s="437"/>
    </row>
    <row r="13" spans="1:8" x14ac:dyDescent="0.2">
      <c r="A13" s="434"/>
      <c r="B13" s="435" t="s">
        <v>472</v>
      </c>
      <c r="C13" s="436"/>
      <c r="D13" s="437"/>
    </row>
    <row r="14" spans="1:8" ht="8.1" customHeight="1" x14ac:dyDescent="0.2">
      <c r="A14" s="434"/>
      <c r="B14" s="92"/>
      <c r="D14" s="438"/>
      <c r="E14" s="92"/>
      <c r="F14" s="92"/>
    </row>
    <row r="15" spans="1:8" x14ac:dyDescent="0.2">
      <c r="A15" s="664" t="s">
        <v>473</v>
      </c>
      <c r="B15" s="665"/>
      <c r="C15" s="665"/>
      <c r="D15" s="666"/>
    </row>
    <row r="16" spans="1:8" s="91" customFormat="1" ht="6" x14ac:dyDescent="0.15">
      <c r="A16" s="431"/>
      <c r="C16" s="436"/>
      <c r="D16" s="439"/>
    </row>
    <row r="17" spans="1:6" x14ac:dyDescent="0.2">
      <c r="A17" s="440"/>
      <c r="B17" s="93" t="s">
        <v>474</v>
      </c>
      <c r="C17" s="94">
        <v>4.5</v>
      </c>
      <c r="D17" s="441" t="s">
        <v>475</v>
      </c>
      <c r="F17" s="95"/>
    </row>
    <row r="18" spans="1:6" x14ac:dyDescent="0.2">
      <c r="A18" s="440"/>
      <c r="B18" s="93" t="s">
        <v>476</v>
      </c>
      <c r="C18" s="94">
        <v>0.2</v>
      </c>
      <c r="D18" s="441" t="s">
        <v>475</v>
      </c>
      <c r="F18" s="95"/>
    </row>
    <row r="19" spans="1:6" x14ac:dyDescent="0.2">
      <c r="A19" s="440"/>
      <c r="B19" s="93" t="s">
        <v>477</v>
      </c>
      <c r="C19" s="94">
        <v>1</v>
      </c>
      <c r="D19" s="441" t="s">
        <v>475</v>
      </c>
      <c r="F19" s="95"/>
    </row>
    <row r="20" spans="1:6" x14ac:dyDescent="0.2">
      <c r="A20" s="440"/>
      <c r="B20" s="93" t="s">
        <v>478</v>
      </c>
      <c r="C20" s="94">
        <v>2</v>
      </c>
      <c r="D20" s="441" t="s">
        <v>475</v>
      </c>
      <c r="F20" s="95"/>
    </row>
    <row r="21" spans="1:6" ht="8.1" customHeight="1" x14ac:dyDescent="0.2">
      <c r="A21" s="434"/>
      <c r="B21" s="96"/>
      <c r="C21" s="97"/>
      <c r="D21" s="441"/>
      <c r="F21" s="95"/>
    </row>
    <row r="22" spans="1:6" x14ac:dyDescent="0.2">
      <c r="A22" s="440"/>
      <c r="B22" s="93" t="s">
        <v>479</v>
      </c>
      <c r="C22" s="94">
        <v>7.9</v>
      </c>
      <c r="D22" s="441" t="s">
        <v>475</v>
      </c>
      <c r="F22" s="95"/>
    </row>
    <row r="23" spans="1:6" ht="8.1" customHeight="1" x14ac:dyDescent="0.2">
      <c r="A23" s="434"/>
      <c r="D23" s="438"/>
    </row>
    <row r="24" spans="1:6" ht="12.75" customHeight="1" x14ac:dyDescent="0.2">
      <c r="A24" s="664" t="s">
        <v>480</v>
      </c>
      <c r="B24" s="665"/>
      <c r="C24" s="665"/>
      <c r="D24" s="666"/>
    </row>
    <row r="25" spans="1:6" ht="8.1" customHeight="1" x14ac:dyDescent="0.2">
      <c r="A25" s="428"/>
      <c r="B25" s="429"/>
      <c r="C25" s="429"/>
      <c r="D25" s="430"/>
    </row>
    <row r="26" spans="1:6" ht="12.75" customHeight="1" x14ac:dyDescent="0.2">
      <c r="A26" s="428"/>
      <c r="B26" s="98" t="s">
        <v>481</v>
      </c>
      <c r="C26" s="99">
        <f>C29+C31+C32+C33</f>
        <v>11.15</v>
      </c>
      <c r="D26" s="442" t="s">
        <v>475</v>
      </c>
    </row>
    <row r="27" spans="1:6" ht="12.75" customHeight="1" x14ac:dyDescent="0.2">
      <c r="A27" s="428"/>
      <c r="B27" s="429"/>
      <c r="C27" s="429"/>
      <c r="D27" s="430"/>
    </row>
    <row r="28" spans="1:6" ht="13.5" customHeight="1" x14ac:dyDescent="0.2">
      <c r="A28" s="428"/>
      <c r="B28" s="100" t="s">
        <v>482</v>
      </c>
      <c r="C28" s="94">
        <v>100</v>
      </c>
      <c r="D28" s="442" t="s">
        <v>475</v>
      </c>
    </row>
    <row r="29" spans="1:6" ht="12.75" customHeight="1" x14ac:dyDescent="0.2">
      <c r="A29" s="428"/>
      <c r="B29" s="100" t="s">
        <v>483</v>
      </c>
      <c r="C29" s="94">
        <v>3</v>
      </c>
      <c r="D29" s="442" t="s">
        <v>475</v>
      </c>
    </row>
    <row r="30" spans="1:6" s="91" customFormat="1" ht="8.1" customHeight="1" x14ac:dyDescent="0.15">
      <c r="A30" s="431"/>
      <c r="C30" s="436"/>
      <c r="D30" s="439"/>
    </row>
    <row r="31" spans="1:6" x14ac:dyDescent="0.2">
      <c r="A31" s="434"/>
      <c r="B31" s="100" t="s">
        <v>484</v>
      </c>
      <c r="C31" s="101">
        <v>3</v>
      </c>
      <c r="D31" s="443" t="s">
        <v>475</v>
      </c>
      <c r="F31" s="95"/>
    </row>
    <row r="32" spans="1:6" ht="12.75" customHeight="1" x14ac:dyDescent="0.2">
      <c r="A32" s="434"/>
      <c r="B32" s="100" t="s">
        <v>485</v>
      </c>
      <c r="C32" s="101">
        <v>0.65</v>
      </c>
      <c r="D32" s="443" t="s">
        <v>475</v>
      </c>
    </row>
    <row r="33" spans="1:6" ht="12.75" customHeight="1" x14ac:dyDescent="0.2">
      <c r="A33" s="434"/>
      <c r="B33" s="100" t="s">
        <v>486</v>
      </c>
      <c r="C33" s="101">
        <f>IF(B9="Com Desoneração",4.5,0)</f>
        <v>4.5</v>
      </c>
      <c r="D33" s="441" t="s">
        <v>475</v>
      </c>
    </row>
    <row r="34" spans="1:6" ht="8.1" customHeight="1" x14ac:dyDescent="0.2">
      <c r="A34" s="434"/>
      <c r="D34" s="438"/>
    </row>
    <row r="35" spans="1:6" x14ac:dyDescent="0.2">
      <c r="A35" s="664" t="s">
        <v>487</v>
      </c>
      <c r="B35" s="665"/>
      <c r="C35" s="665"/>
      <c r="D35" s="666"/>
    </row>
    <row r="36" spans="1:6" s="91" customFormat="1" ht="6" x14ac:dyDescent="0.15">
      <c r="A36" s="431"/>
      <c r="C36" s="436"/>
      <c r="D36" s="437"/>
    </row>
    <row r="37" spans="1:6" ht="12.75" customHeight="1" x14ac:dyDescent="0.2">
      <c r="A37" s="434"/>
      <c r="B37" s="92" t="s">
        <v>488</v>
      </c>
      <c r="C37" s="667">
        <f>ROUND((((1+($C$17/100)+($C$19/100)+($C$18/100))*(1+($C$20/100))*(1+($C$22/100)))/(1-$C$26/100)-1),4)</f>
        <v>0.30930000000000002</v>
      </c>
      <c r="D37" s="668"/>
      <c r="E37" s="102" t="str">
        <f>[1]Auxiliar!A17</f>
        <v>Atende</v>
      </c>
      <c r="F37" s="103"/>
    </row>
    <row r="38" spans="1:6" ht="12.75" customHeight="1" x14ac:dyDescent="0.2">
      <c r="A38" s="434"/>
      <c r="B38" s="92" t="s">
        <v>489</v>
      </c>
      <c r="C38" s="669"/>
      <c r="D38" s="670"/>
      <c r="F38" s="104"/>
    </row>
    <row r="39" spans="1:6" x14ac:dyDescent="0.2">
      <c r="A39" s="434"/>
      <c r="C39" s="444"/>
      <c r="D39" s="445"/>
    </row>
    <row r="40" spans="1:6" x14ac:dyDescent="0.2">
      <c r="A40" s="446" t="s">
        <v>490</v>
      </c>
      <c r="D40" s="445"/>
    </row>
    <row r="41" spans="1:6" x14ac:dyDescent="0.2">
      <c r="A41" s="446" t="str">
        <f>CONCATENATE("do ISS para ", B13," é de ",C28," %",", com a respectiva alíquota de ",C29,"  %")</f>
        <v>do ISS para Edificações é de 100 %, com a respectiva alíquota de 3  %</v>
      </c>
      <c r="D41" s="445"/>
    </row>
    <row r="42" spans="1:6" x14ac:dyDescent="0.2">
      <c r="A42" s="446"/>
      <c r="D42" s="445"/>
    </row>
    <row r="43" spans="1:6" x14ac:dyDescent="0.2">
      <c r="A43" s="447" t="s">
        <v>491</v>
      </c>
      <c r="B43" s="448"/>
      <c r="C43" s="449"/>
      <c r="D43" s="418"/>
    </row>
    <row r="44" spans="1:6" x14ac:dyDescent="0.2">
      <c r="A44" s="447" t="str">
        <f>CONCATENATE("elaboração do orçamento foi ",B9,", e que esta é a alternativa mais adequada para ")</f>
        <v xml:space="preserve">elaboração do orçamento foi Com Desoneração, e que esta é a alternativa mais adequada para </v>
      </c>
      <c r="C44" s="449"/>
      <c r="D44" s="418"/>
    </row>
    <row r="45" spans="1:6" x14ac:dyDescent="0.2">
      <c r="A45" s="447" t="s">
        <v>492</v>
      </c>
      <c r="C45" s="449"/>
      <c r="D45" s="418"/>
    </row>
    <row r="46" spans="1:6" x14ac:dyDescent="0.2">
      <c r="A46" s="434"/>
      <c r="D46" s="445"/>
    </row>
    <row r="47" spans="1:6" x14ac:dyDescent="0.2">
      <c r="A47" s="434"/>
      <c r="D47" s="445"/>
    </row>
    <row r="48" spans="1:6" x14ac:dyDescent="0.2">
      <c r="A48" s="434"/>
      <c r="D48" s="445"/>
    </row>
    <row r="49" spans="1:4" x14ac:dyDescent="0.2">
      <c r="A49" s="440" t="s">
        <v>493</v>
      </c>
      <c r="B49" s="105" t="s">
        <v>1270</v>
      </c>
      <c r="D49" s="445"/>
    </row>
    <row r="50" spans="1:4" x14ac:dyDescent="0.2">
      <c r="A50" s="440" t="s">
        <v>494</v>
      </c>
      <c r="B50" s="450" t="s">
        <v>1272</v>
      </c>
      <c r="D50" s="445"/>
    </row>
    <row r="51" spans="1:4" ht="13.5" thickBot="1" x14ac:dyDescent="0.25">
      <c r="A51" s="451"/>
      <c r="B51" s="452"/>
      <c r="C51" s="453"/>
      <c r="D51" s="454"/>
    </row>
    <row r="53" spans="1:4" x14ac:dyDescent="0.2">
      <c r="C53" s="90"/>
    </row>
  </sheetData>
  <protectedRanges>
    <protectedRange sqref="C17:C20" name="Intervalo1"/>
    <protectedRange sqref="C21:C22 C31:C33" name="Intervalo2"/>
  </protectedRanges>
  <mergeCells count="9">
    <mergeCell ref="A24:D24"/>
    <mergeCell ref="A35:D35"/>
    <mergeCell ref="C37:D38"/>
    <mergeCell ref="A1:D1"/>
    <mergeCell ref="B3:D3"/>
    <mergeCell ref="B4:D4"/>
    <mergeCell ref="A7:D7"/>
    <mergeCell ref="A11:D11"/>
    <mergeCell ref="A15:D15"/>
  </mergeCells>
  <conditionalFormatting sqref="E37:F37">
    <cfRule type="cellIs" dxfId="0" priority="1" stopIfTrue="1" operator="equal">
      <formula>"Atende"</formula>
    </cfRule>
  </conditionalFormatting>
  <dataValidations count="4">
    <dataValidation type="list" allowBlank="1" showInputMessage="1" showErrorMessage="1" sqref="B13 IX13 ST13 ACP13 AML13 AWH13 BGD13 BPZ13 BZV13 CJR13 CTN13 DDJ13 DNF13 DXB13 EGX13 EQT13 FAP13 FKL13 FUH13 GED13 GNZ13 GXV13 HHR13 HRN13 IBJ13 ILF13 IVB13 JEX13 JOT13 JYP13 KIL13 KSH13 LCD13 LLZ13 LVV13 MFR13 MPN13 MZJ13 NJF13 NTB13 OCX13 OMT13 OWP13 PGL13 PQH13 QAD13 QJZ13 QTV13 RDR13 RNN13 RXJ13 SHF13 SRB13 TAX13 TKT13 TUP13 UEL13 UOH13 UYD13 VHZ13 VRV13 WBR13 WLN13 WVJ13 B65545 IX65545 ST65545 ACP65545 AML65545 AWH65545 BGD65545 BPZ65545 BZV65545 CJR65545 CTN65545 DDJ65545 DNF65545 DXB65545 EGX65545 EQT65545 FAP65545 FKL65545 FUH65545 GED65545 GNZ65545 GXV65545 HHR65545 HRN65545 IBJ65545 ILF65545 IVB65545 JEX65545 JOT65545 JYP65545 KIL65545 KSH65545 LCD65545 LLZ65545 LVV65545 MFR65545 MPN65545 MZJ65545 NJF65545 NTB65545 OCX65545 OMT65545 OWP65545 PGL65545 PQH65545 QAD65545 QJZ65545 QTV65545 RDR65545 RNN65545 RXJ65545 SHF65545 SRB65545 TAX65545 TKT65545 TUP65545 UEL65545 UOH65545 UYD65545 VHZ65545 VRV65545 WBR65545 WLN65545 WVJ65545 B131081 IX131081 ST131081 ACP131081 AML131081 AWH131081 BGD131081 BPZ131081 BZV131081 CJR131081 CTN131081 DDJ131081 DNF131081 DXB131081 EGX131081 EQT131081 FAP131081 FKL131081 FUH131081 GED131081 GNZ131081 GXV131081 HHR131081 HRN131081 IBJ131081 ILF131081 IVB131081 JEX131081 JOT131081 JYP131081 KIL131081 KSH131081 LCD131081 LLZ131081 LVV131081 MFR131081 MPN131081 MZJ131081 NJF131081 NTB131081 OCX131081 OMT131081 OWP131081 PGL131081 PQH131081 QAD131081 QJZ131081 QTV131081 RDR131081 RNN131081 RXJ131081 SHF131081 SRB131081 TAX131081 TKT131081 TUP131081 UEL131081 UOH131081 UYD131081 VHZ131081 VRV131081 WBR131081 WLN131081 WVJ131081 B196617 IX196617 ST196617 ACP196617 AML196617 AWH196617 BGD196617 BPZ196617 BZV196617 CJR196617 CTN196617 DDJ196617 DNF196617 DXB196617 EGX196617 EQT196617 FAP196617 FKL196617 FUH196617 GED196617 GNZ196617 GXV196617 HHR196617 HRN196617 IBJ196617 ILF196617 IVB196617 JEX196617 JOT196617 JYP196617 KIL196617 KSH196617 LCD196617 LLZ196617 LVV196617 MFR196617 MPN196617 MZJ196617 NJF196617 NTB196617 OCX196617 OMT196617 OWP196617 PGL196617 PQH196617 QAD196617 QJZ196617 QTV196617 RDR196617 RNN196617 RXJ196617 SHF196617 SRB196617 TAX196617 TKT196617 TUP196617 UEL196617 UOH196617 UYD196617 VHZ196617 VRV196617 WBR196617 WLN196617 WVJ196617 B262153 IX262153 ST262153 ACP262153 AML262153 AWH262153 BGD262153 BPZ262153 BZV262153 CJR262153 CTN262153 DDJ262153 DNF262153 DXB262153 EGX262153 EQT262153 FAP262153 FKL262153 FUH262153 GED262153 GNZ262153 GXV262153 HHR262153 HRN262153 IBJ262153 ILF262153 IVB262153 JEX262153 JOT262153 JYP262153 KIL262153 KSH262153 LCD262153 LLZ262153 LVV262153 MFR262153 MPN262153 MZJ262153 NJF262153 NTB262153 OCX262153 OMT262153 OWP262153 PGL262153 PQH262153 QAD262153 QJZ262153 QTV262153 RDR262153 RNN262153 RXJ262153 SHF262153 SRB262153 TAX262153 TKT262153 TUP262153 UEL262153 UOH262153 UYD262153 VHZ262153 VRV262153 WBR262153 WLN262153 WVJ262153 B327689 IX327689 ST327689 ACP327689 AML327689 AWH327689 BGD327689 BPZ327689 BZV327689 CJR327689 CTN327689 DDJ327689 DNF327689 DXB327689 EGX327689 EQT327689 FAP327689 FKL327689 FUH327689 GED327689 GNZ327689 GXV327689 HHR327689 HRN327689 IBJ327689 ILF327689 IVB327689 JEX327689 JOT327689 JYP327689 KIL327689 KSH327689 LCD327689 LLZ327689 LVV327689 MFR327689 MPN327689 MZJ327689 NJF327689 NTB327689 OCX327689 OMT327689 OWP327689 PGL327689 PQH327689 QAD327689 QJZ327689 QTV327689 RDR327689 RNN327689 RXJ327689 SHF327689 SRB327689 TAX327689 TKT327689 TUP327689 UEL327689 UOH327689 UYD327689 VHZ327689 VRV327689 WBR327689 WLN327689 WVJ327689 B393225 IX393225 ST393225 ACP393225 AML393225 AWH393225 BGD393225 BPZ393225 BZV393225 CJR393225 CTN393225 DDJ393225 DNF393225 DXB393225 EGX393225 EQT393225 FAP393225 FKL393225 FUH393225 GED393225 GNZ393225 GXV393225 HHR393225 HRN393225 IBJ393225 ILF393225 IVB393225 JEX393225 JOT393225 JYP393225 KIL393225 KSH393225 LCD393225 LLZ393225 LVV393225 MFR393225 MPN393225 MZJ393225 NJF393225 NTB393225 OCX393225 OMT393225 OWP393225 PGL393225 PQH393225 QAD393225 QJZ393225 QTV393225 RDR393225 RNN393225 RXJ393225 SHF393225 SRB393225 TAX393225 TKT393225 TUP393225 UEL393225 UOH393225 UYD393225 VHZ393225 VRV393225 WBR393225 WLN393225 WVJ393225 B458761 IX458761 ST458761 ACP458761 AML458761 AWH458761 BGD458761 BPZ458761 BZV458761 CJR458761 CTN458761 DDJ458761 DNF458761 DXB458761 EGX458761 EQT458761 FAP458761 FKL458761 FUH458761 GED458761 GNZ458761 GXV458761 HHR458761 HRN458761 IBJ458761 ILF458761 IVB458761 JEX458761 JOT458761 JYP458761 KIL458761 KSH458761 LCD458761 LLZ458761 LVV458761 MFR458761 MPN458761 MZJ458761 NJF458761 NTB458761 OCX458761 OMT458761 OWP458761 PGL458761 PQH458761 QAD458761 QJZ458761 QTV458761 RDR458761 RNN458761 RXJ458761 SHF458761 SRB458761 TAX458761 TKT458761 TUP458761 UEL458761 UOH458761 UYD458761 VHZ458761 VRV458761 WBR458761 WLN458761 WVJ458761 B524297 IX524297 ST524297 ACP524297 AML524297 AWH524297 BGD524297 BPZ524297 BZV524297 CJR524297 CTN524297 DDJ524297 DNF524297 DXB524297 EGX524297 EQT524297 FAP524297 FKL524297 FUH524297 GED524297 GNZ524297 GXV524297 HHR524297 HRN524297 IBJ524297 ILF524297 IVB524297 JEX524297 JOT524297 JYP524297 KIL524297 KSH524297 LCD524297 LLZ524297 LVV524297 MFR524297 MPN524297 MZJ524297 NJF524297 NTB524297 OCX524297 OMT524297 OWP524297 PGL524297 PQH524297 QAD524297 QJZ524297 QTV524297 RDR524297 RNN524297 RXJ524297 SHF524297 SRB524297 TAX524297 TKT524297 TUP524297 UEL524297 UOH524297 UYD524297 VHZ524297 VRV524297 WBR524297 WLN524297 WVJ524297 B589833 IX589833 ST589833 ACP589833 AML589833 AWH589833 BGD589833 BPZ589833 BZV589833 CJR589833 CTN589833 DDJ589833 DNF589833 DXB589833 EGX589833 EQT589833 FAP589833 FKL589833 FUH589833 GED589833 GNZ589833 GXV589833 HHR589833 HRN589833 IBJ589833 ILF589833 IVB589833 JEX589833 JOT589833 JYP589833 KIL589833 KSH589833 LCD589833 LLZ589833 LVV589833 MFR589833 MPN589833 MZJ589833 NJF589833 NTB589833 OCX589833 OMT589833 OWP589833 PGL589833 PQH589833 QAD589833 QJZ589833 QTV589833 RDR589833 RNN589833 RXJ589833 SHF589833 SRB589833 TAX589833 TKT589833 TUP589833 UEL589833 UOH589833 UYD589833 VHZ589833 VRV589833 WBR589833 WLN589833 WVJ589833 B655369 IX655369 ST655369 ACP655369 AML655369 AWH655369 BGD655369 BPZ655369 BZV655369 CJR655369 CTN655369 DDJ655369 DNF655369 DXB655369 EGX655369 EQT655369 FAP655369 FKL655369 FUH655369 GED655369 GNZ655369 GXV655369 HHR655369 HRN655369 IBJ655369 ILF655369 IVB655369 JEX655369 JOT655369 JYP655369 KIL655369 KSH655369 LCD655369 LLZ655369 LVV655369 MFR655369 MPN655369 MZJ655369 NJF655369 NTB655369 OCX655369 OMT655369 OWP655369 PGL655369 PQH655369 QAD655369 QJZ655369 QTV655369 RDR655369 RNN655369 RXJ655369 SHF655369 SRB655369 TAX655369 TKT655369 TUP655369 UEL655369 UOH655369 UYD655369 VHZ655369 VRV655369 WBR655369 WLN655369 WVJ655369 B720905 IX720905 ST720905 ACP720905 AML720905 AWH720905 BGD720905 BPZ720905 BZV720905 CJR720905 CTN720905 DDJ720905 DNF720905 DXB720905 EGX720905 EQT720905 FAP720905 FKL720905 FUH720905 GED720905 GNZ720905 GXV720905 HHR720905 HRN720905 IBJ720905 ILF720905 IVB720905 JEX720905 JOT720905 JYP720905 KIL720905 KSH720905 LCD720905 LLZ720905 LVV720905 MFR720905 MPN720905 MZJ720905 NJF720905 NTB720905 OCX720905 OMT720905 OWP720905 PGL720905 PQH720905 QAD720905 QJZ720905 QTV720905 RDR720905 RNN720905 RXJ720905 SHF720905 SRB720905 TAX720905 TKT720905 TUP720905 UEL720905 UOH720905 UYD720905 VHZ720905 VRV720905 WBR720905 WLN720905 WVJ720905 B786441 IX786441 ST786441 ACP786441 AML786441 AWH786441 BGD786441 BPZ786441 BZV786441 CJR786441 CTN786441 DDJ786441 DNF786441 DXB786441 EGX786441 EQT786441 FAP786441 FKL786441 FUH786441 GED786441 GNZ786441 GXV786441 HHR786441 HRN786441 IBJ786441 ILF786441 IVB786441 JEX786441 JOT786441 JYP786441 KIL786441 KSH786441 LCD786441 LLZ786441 LVV786441 MFR786441 MPN786441 MZJ786441 NJF786441 NTB786441 OCX786441 OMT786441 OWP786441 PGL786441 PQH786441 QAD786441 QJZ786441 QTV786441 RDR786441 RNN786441 RXJ786441 SHF786441 SRB786441 TAX786441 TKT786441 TUP786441 UEL786441 UOH786441 UYD786441 VHZ786441 VRV786441 WBR786441 WLN786441 WVJ786441 B851977 IX851977 ST851977 ACP851977 AML851977 AWH851977 BGD851977 BPZ851977 BZV851977 CJR851977 CTN851977 DDJ851977 DNF851977 DXB851977 EGX851977 EQT851977 FAP851977 FKL851977 FUH851977 GED851977 GNZ851977 GXV851977 HHR851977 HRN851977 IBJ851977 ILF851977 IVB851977 JEX851977 JOT851977 JYP851977 KIL851977 KSH851977 LCD851977 LLZ851977 LVV851977 MFR851977 MPN851977 MZJ851977 NJF851977 NTB851977 OCX851977 OMT851977 OWP851977 PGL851977 PQH851977 QAD851977 QJZ851977 QTV851977 RDR851977 RNN851977 RXJ851977 SHF851977 SRB851977 TAX851977 TKT851977 TUP851977 UEL851977 UOH851977 UYD851977 VHZ851977 VRV851977 WBR851977 WLN851977 WVJ851977 B917513 IX917513 ST917513 ACP917513 AML917513 AWH917513 BGD917513 BPZ917513 BZV917513 CJR917513 CTN917513 DDJ917513 DNF917513 DXB917513 EGX917513 EQT917513 FAP917513 FKL917513 FUH917513 GED917513 GNZ917513 GXV917513 HHR917513 HRN917513 IBJ917513 ILF917513 IVB917513 JEX917513 JOT917513 JYP917513 KIL917513 KSH917513 LCD917513 LLZ917513 LVV917513 MFR917513 MPN917513 MZJ917513 NJF917513 NTB917513 OCX917513 OMT917513 OWP917513 PGL917513 PQH917513 QAD917513 QJZ917513 QTV917513 RDR917513 RNN917513 RXJ917513 SHF917513 SRB917513 TAX917513 TKT917513 TUP917513 UEL917513 UOH917513 UYD917513 VHZ917513 VRV917513 WBR917513 WLN917513 WVJ917513 B983049 IX983049 ST983049 ACP983049 AML983049 AWH983049 BGD983049 BPZ983049 BZV983049 CJR983049 CTN983049 DDJ983049 DNF983049 DXB983049 EGX983049 EQT983049 FAP983049 FKL983049 FUH983049 GED983049 GNZ983049 GXV983049 HHR983049 HRN983049 IBJ983049 ILF983049 IVB983049 JEX983049 JOT983049 JYP983049 KIL983049 KSH983049 LCD983049 LLZ983049 LVV983049 MFR983049 MPN983049 MZJ983049 NJF983049 NTB983049 OCX983049 OMT983049 OWP983049 PGL983049 PQH983049 QAD983049 QJZ983049 QTV983049 RDR983049 RNN983049 RXJ983049 SHF983049 SRB983049 TAX983049 TKT983049 TUP983049 UEL983049 UOH983049 UYD983049 VHZ983049 VRV983049 WBR983049 WLN983049 WVJ983049" xr:uid="{00000000-0002-0000-1A00-000000000000}">
      <formula1>"Edificações, Fornecimento de Materiais e Equipamentos, Redes de Água, Esgoto ou Correlatas, Rodovias e Ferrovias, Portuárias, Marítimas e Fluviais,"</formula1>
    </dataValidation>
    <dataValidation type="list" allowBlank="1" showInputMessage="1" showErrorMessage="1" sqref="B9 IX9 ST9 ACP9 AML9 AWH9 BGD9 BPZ9 BZV9 CJR9 CTN9 DDJ9 DNF9 DXB9 EGX9 EQT9 FAP9 FKL9 FUH9 GED9 GNZ9 GXV9 HHR9 HRN9 IBJ9 ILF9 IVB9 JEX9 JOT9 JYP9 KIL9 KSH9 LCD9 LLZ9 LVV9 MFR9 MPN9 MZJ9 NJF9 NTB9 OCX9 OMT9 OWP9 PGL9 PQH9 QAD9 QJZ9 QTV9 RDR9 RNN9 RXJ9 SHF9 SRB9 TAX9 TKT9 TUP9 UEL9 UOH9 UYD9 VHZ9 VRV9 WBR9 WLN9 WVJ9 B65541 IX65541 ST65541 ACP65541 AML65541 AWH65541 BGD65541 BPZ65541 BZV65541 CJR65541 CTN65541 DDJ65541 DNF65541 DXB65541 EGX65541 EQT65541 FAP65541 FKL65541 FUH65541 GED65541 GNZ65541 GXV65541 HHR65541 HRN65541 IBJ65541 ILF65541 IVB65541 JEX65541 JOT65541 JYP65541 KIL65541 KSH65541 LCD65541 LLZ65541 LVV65541 MFR65541 MPN65541 MZJ65541 NJF65541 NTB65541 OCX65541 OMT65541 OWP65541 PGL65541 PQH65541 QAD65541 QJZ65541 QTV65541 RDR65541 RNN65541 RXJ65541 SHF65541 SRB65541 TAX65541 TKT65541 TUP65541 UEL65541 UOH65541 UYD65541 VHZ65541 VRV65541 WBR65541 WLN65541 WVJ65541 B131077 IX131077 ST131077 ACP131077 AML131077 AWH131077 BGD131077 BPZ131077 BZV131077 CJR131077 CTN131077 DDJ131077 DNF131077 DXB131077 EGX131077 EQT131077 FAP131077 FKL131077 FUH131077 GED131077 GNZ131077 GXV131077 HHR131077 HRN131077 IBJ131077 ILF131077 IVB131077 JEX131077 JOT131077 JYP131077 KIL131077 KSH131077 LCD131077 LLZ131077 LVV131077 MFR131077 MPN131077 MZJ131077 NJF131077 NTB131077 OCX131077 OMT131077 OWP131077 PGL131077 PQH131077 QAD131077 QJZ131077 QTV131077 RDR131077 RNN131077 RXJ131077 SHF131077 SRB131077 TAX131077 TKT131077 TUP131077 UEL131077 UOH131077 UYD131077 VHZ131077 VRV131077 WBR131077 WLN131077 WVJ131077 B196613 IX196613 ST196613 ACP196613 AML196613 AWH196613 BGD196613 BPZ196613 BZV196613 CJR196613 CTN196613 DDJ196613 DNF196613 DXB196613 EGX196613 EQT196613 FAP196613 FKL196613 FUH196613 GED196613 GNZ196613 GXV196613 HHR196613 HRN196613 IBJ196613 ILF196613 IVB196613 JEX196613 JOT196613 JYP196613 KIL196613 KSH196613 LCD196613 LLZ196613 LVV196613 MFR196613 MPN196613 MZJ196613 NJF196613 NTB196613 OCX196613 OMT196613 OWP196613 PGL196613 PQH196613 QAD196613 QJZ196613 QTV196613 RDR196613 RNN196613 RXJ196613 SHF196613 SRB196613 TAX196613 TKT196613 TUP196613 UEL196613 UOH196613 UYD196613 VHZ196613 VRV196613 WBR196613 WLN196613 WVJ196613 B262149 IX262149 ST262149 ACP262149 AML262149 AWH262149 BGD262149 BPZ262149 BZV262149 CJR262149 CTN262149 DDJ262149 DNF262149 DXB262149 EGX262149 EQT262149 FAP262149 FKL262149 FUH262149 GED262149 GNZ262149 GXV262149 HHR262149 HRN262149 IBJ262149 ILF262149 IVB262149 JEX262149 JOT262149 JYP262149 KIL262149 KSH262149 LCD262149 LLZ262149 LVV262149 MFR262149 MPN262149 MZJ262149 NJF262149 NTB262149 OCX262149 OMT262149 OWP262149 PGL262149 PQH262149 QAD262149 QJZ262149 QTV262149 RDR262149 RNN262149 RXJ262149 SHF262149 SRB262149 TAX262149 TKT262149 TUP262149 UEL262149 UOH262149 UYD262149 VHZ262149 VRV262149 WBR262149 WLN262149 WVJ262149 B327685 IX327685 ST327685 ACP327685 AML327685 AWH327685 BGD327685 BPZ327685 BZV327685 CJR327685 CTN327685 DDJ327685 DNF327685 DXB327685 EGX327685 EQT327685 FAP327685 FKL327685 FUH327685 GED327685 GNZ327685 GXV327685 HHR327685 HRN327685 IBJ327685 ILF327685 IVB327685 JEX327685 JOT327685 JYP327685 KIL327685 KSH327685 LCD327685 LLZ327685 LVV327685 MFR327685 MPN327685 MZJ327685 NJF327685 NTB327685 OCX327685 OMT327685 OWP327685 PGL327685 PQH327685 QAD327685 QJZ327685 QTV327685 RDR327685 RNN327685 RXJ327685 SHF327685 SRB327685 TAX327685 TKT327685 TUP327685 UEL327685 UOH327685 UYD327685 VHZ327685 VRV327685 WBR327685 WLN327685 WVJ327685 B393221 IX393221 ST393221 ACP393221 AML393221 AWH393221 BGD393221 BPZ393221 BZV393221 CJR393221 CTN393221 DDJ393221 DNF393221 DXB393221 EGX393221 EQT393221 FAP393221 FKL393221 FUH393221 GED393221 GNZ393221 GXV393221 HHR393221 HRN393221 IBJ393221 ILF393221 IVB393221 JEX393221 JOT393221 JYP393221 KIL393221 KSH393221 LCD393221 LLZ393221 LVV393221 MFR393221 MPN393221 MZJ393221 NJF393221 NTB393221 OCX393221 OMT393221 OWP393221 PGL393221 PQH393221 QAD393221 QJZ393221 QTV393221 RDR393221 RNN393221 RXJ393221 SHF393221 SRB393221 TAX393221 TKT393221 TUP393221 UEL393221 UOH393221 UYD393221 VHZ393221 VRV393221 WBR393221 WLN393221 WVJ393221 B458757 IX458757 ST458757 ACP458757 AML458757 AWH458757 BGD458757 BPZ458757 BZV458757 CJR458757 CTN458757 DDJ458757 DNF458757 DXB458757 EGX458757 EQT458757 FAP458757 FKL458757 FUH458757 GED458757 GNZ458757 GXV458757 HHR458757 HRN458757 IBJ458757 ILF458757 IVB458757 JEX458757 JOT458757 JYP458757 KIL458757 KSH458757 LCD458757 LLZ458757 LVV458757 MFR458757 MPN458757 MZJ458757 NJF458757 NTB458757 OCX458757 OMT458757 OWP458757 PGL458757 PQH458757 QAD458757 QJZ458757 QTV458757 RDR458757 RNN458757 RXJ458757 SHF458757 SRB458757 TAX458757 TKT458757 TUP458757 UEL458757 UOH458757 UYD458757 VHZ458757 VRV458757 WBR458757 WLN458757 WVJ458757 B524293 IX524293 ST524293 ACP524293 AML524293 AWH524293 BGD524293 BPZ524293 BZV524293 CJR524293 CTN524293 DDJ524293 DNF524293 DXB524293 EGX524293 EQT524293 FAP524293 FKL524293 FUH524293 GED524293 GNZ524293 GXV524293 HHR524293 HRN524293 IBJ524293 ILF524293 IVB524293 JEX524293 JOT524293 JYP524293 KIL524293 KSH524293 LCD524293 LLZ524293 LVV524293 MFR524293 MPN524293 MZJ524293 NJF524293 NTB524293 OCX524293 OMT524293 OWP524293 PGL524293 PQH524293 QAD524293 QJZ524293 QTV524293 RDR524293 RNN524293 RXJ524293 SHF524293 SRB524293 TAX524293 TKT524293 TUP524293 UEL524293 UOH524293 UYD524293 VHZ524293 VRV524293 WBR524293 WLN524293 WVJ524293 B589829 IX589829 ST589829 ACP589829 AML589829 AWH589829 BGD589829 BPZ589829 BZV589829 CJR589829 CTN589829 DDJ589829 DNF589829 DXB589829 EGX589829 EQT589829 FAP589829 FKL589829 FUH589829 GED589829 GNZ589829 GXV589829 HHR589829 HRN589829 IBJ589829 ILF589829 IVB589829 JEX589829 JOT589829 JYP589829 KIL589829 KSH589829 LCD589829 LLZ589829 LVV589829 MFR589829 MPN589829 MZJ589829 NJF589829 NTB589829 OCX589829 OMT589829 OWP589829 PGL589829 PQH589829 QAD589829 QJZ589829 QTV589829 RDR589829 RNN589829 RXJ589829 SHF589829 SRB589829 TAX589829 TKT589829 TUP589829 UEL589829 UOH589829 UYD589829 VHZ589829 VRV589829 WBR589829 WLN589829 WVJ589829 B655365 IX655365 ST655365 ACP655365 AML655365 AWH655365 BGD655365 BPZ655365 BZV655365 CJR655365 CTN655365 DDJ655365 DNF655365 DXB655365 EGX655365 EQT655365 FAP655365 FKL655365 FUH655365 GED655365 GNZ655365 GXV655365 HHR655365 HRN655365 IBJ655365 ILF655365 IVB655365 JEX655365 JOT655365 JYP655365 KIL655365 KSH655365 LCD655365 LLZ655365 LVV655365 MFR655365 MPN655365 MZJ655365 NJF655365 NTB655365 OCX655365 OMT655365 OWP655365 PGL655365 PQH655365 QAD655365 QJZ655365 QTV655365 RDR655365 RNN655365 RXJ655365 SHF655365 SRB655365 TAX655365 TKT655365 TUP655365 UEL655365 UOH655365 UYD655365 VHZ655365 VRV655365 WBR655365 WLN655365 WVJ655365 B720901 IX720901 ST720901 ACP720901 AML720901 AWH720901 BGD720901 BPZ720901 BZV720901 CJR720901 CTN720901 DDJ720901 DNF720901 DXB720901 EGX720901 EQT720901 FAP720901 FKL720901 FUH720901 GED720901 GNZ720901 GXV720901 HHR720901 HRN720901 IBJ720901 ILF720901 IVB720901 JEX720901 JOT720901 JYP720901 KIL720901 KSH720901 LCD720901 LLZ720901 LVV720901 MFR720901 MPN720901 MZJ720901 NJF720901 NTB720901 OCX720901 OMT720901 OWP720901 PGL720901 PQH720901 QAD720901 QJZ720901 QTV720901 RDR720901 RNN720901 RXJ720901 SHF720901 SRB720901 TAX720901 TKT720901 TUP720901 UEL720901 UOH720901 UYD720901 VHZ720901 VRV720901 WBR720901 WLN720901 WVJ720901 B786437 IX786437 ST786437 ACP786437 AML786437 AWH786437 BGD786437 BPZ786437 BZV786437 CJR786437 CTN786437 DDJ786437 DNF786437 DXB786437 EGX786437 EQT786437 FAP786437 FKL786437 FUH786437 GED786437 GNZ786437 GXV786437 HHR786437 HRN786437 IBJ786437 ILF786437 IVB786437 JEX786437 JOT786437 JYP786437 KIL786437 KSH786437 LCD786437 LLZ786437 LVV786437 MFR786437 MPN786437 MZJ786437 NJF786437 NTB786437 OCX786437 OMT786437 OWP786437 PGL786437 PQH786437 QAD786437 QJZ786437 QTV786437 RDR786437 RNN786437 RXJ786437 SHF786437 SRB786437 TAX786437 TKT786437 TUP786437 UEL786437 UOH786437 UYD786437 VHZ786437 VRV786437 WBR786437 WLN786437 WVJ786437 B851973 IX851973 ST851973 ACP851973 AML851973 AWH851973 BGD851973 BPZ851973 BZV851973 CJR851973 CTN851973 DDJ851973 DNF851973 DXB851973 EGX851973 EQT851973 FAP851973 FKL851973 FUH851973 GED851973 GNZ851973 GXV851973 HHR851973 HRN851973 IBJ851973 ILF851973 IVB851973 JEX851973 JOT851973 JYP851973 KIL851973 KSH851973 LCD851973 LLZ851973 LVV851973 MFR851973 MPN851973 MZJ851973 NJF851973 NTB851973 OCX851973 OMT851973 OWP851973 PGL851973 PQH851973 QAD851973 QJZ851973 QTV851973 RDR851973 RNN851973 RXJ851973 SHF851973 SRB851973 TAX851973 TKT851973 TUP851973 UEL851973 UOH851973 UYD851973 VHZ851973 VRV851973 WBR851973 WLN851973 WVJ851973 B917509 IX917509 ST917509 ACP917509 AML917509 AWH917509 BGD917509 BPZ917509 BZV917509 CJR917509 CTN917509 DDJ917509 DNF917509 DXB917509 EGX917509 EQT917509 FAP917509 FKL917509 FUH917509 GED917509 GNZ917509 GXV917509 HHR917509 HRN917509 IBJ917509 ILF917509 IVB917509 JEX917509 JOT917509 JYP917509 KIL917509 KSH917509 LCD917509 LLZ917509 LVV917509 MFR917509 MPN917509 MZJ917509 NJF917509 NTB917509 OCX917509 OMT917509 OWP917509 PGL917509 PQH917509 QAD917509 QJZ917509 QTV917509 RDR917509 RNN917509 RXJ917509 SHF917509 SRB917509 TAX917509 TKT917509 TUP917509 UEL917509 UOH917509 UYD917509 VHZ917509 VRV917509 WBR917509 WLN917509 WVJ917509 B983045 IX983045 ST983045 ACP983045 AML983045 AWH983045 BGD983045 BPZ983045 BZV983045 CJR983045 CTN983045 DDJ983045 DNF983045 DXB983045 EGX983045 EQT983045 FAP983045 FKL983045 FUH983045 GED983045 GNZ983045 GXV983045 HHR983045 HRN983045 IBJ983045 ILF983045 IVB983045 JEX983045 JOT983045 JYP983045 KIL983045 KSH983045 LCD983045 LLZ983045 LVV983045 MFR983045 MPN983045 MZJ983045 NJF983045 NTB983045 OCX983045 OMT983045 OWP983045 PGL983045 PQH983045 QAD983045 QJZ983045 QTV983045 RDR983045 RNN983045 RXJ983045 SHF983045 SRB983045 TAX983045 TKT983045 TUP983045 UEL983045 UOH983045 UYD983045 VHZ983045 VRV983045 WBR983045 WLN983045 WVJ983045" xr:uid="{00000000-0002-0000-1A00-000001000000}">
      <formula1>"Com Desoneração, Sem Desoneração"</formula1>
    </dataValidation>
    <dataValidation type="decimal" allowBlank="1" showInputMessage="1" showErrorMessage="1" errorTitle="Atenção" error="O valor deve estar entre 2%  e  5%" sqref="C29 IY29 SU29 ACQ29 AMM29 AWI29 BGE29 BQA29 BZW29 CJS29 CTO29 DDK29 DNG29 DXC29 EGY29 EQU29 FAQ29 FKM29 FUI29 GEE29 GOA29 GXW29 HHS29 HRO29 IBK29 ILG29 IVC29 JEY29 JOU29 JYQ29 KIM29 KSI29 LCE29 LMA29 LVW29 MFS29 MPO29 MZK29 NJG29 NTC29 OCY29 OMU29 OWQ29 PGM29 PQI29 QAE29 QKA29 QTW29 RDS29 RNO29 RXK29 SHG29 SRC29 TAY29 TKU29 TUQ29 UEM29 UOI29 UYE29 VIA29 VRW29 WBS29 WLO29 WVK29 C65561 IY65561 SU65561 ACQ65561 AMM65561 AWI65561 BGE65561 BQA65561 BZW65561 CJS65561 CTO65561 DDK65561 DNG65561 DXC65561 EGY65561 EQU65561 FAQ65561 FKM65561 FUI65561 GEE65561 GOA65561 GXW65561 HHS65561 HRO65561 IBK65561 ILG65561 IVC65561 JEY65561 JOU65561 JYQ65561 KIM65561 KSI65561 LCE65561 LMA65561 LVW65561 MFS65561 MPO65561 MZK65561 NJG65561 NTC65561 OCY65561 OMU65561 OWQ65561 PGM65561 PQI65561 QAE65561 QKA65561 QTW65561 RDS65561 RNO65561 RXK65561 SHG65561 SRC65561 TAY65561 TKU65561 TUQ65561 UEM65561 UOI65561 UYE65561 VIA65561 VRW65561 WBS65561 WLO65561 WVK65561 C131097 IY131097 SU131097 ACQ131097 AMM131097 AWI131097 BGE131097 BQA131097 BZW131097 CJS131097 CTO131097 DDK131097 DNG131097 DXC131097 EGY131097 EQU131097 FAQ131097 FKM131097 FUI131097 GEE131097 GOA131097 GXW131097 HHS131097 HRO131097 IBK131097 ILG131097 IVC131097 JEY131097 JOU131097 JYQ131097 KIM131097 KSI131097 LCE131097 LMA131097 LVW131097 MFS131097 MPO131097 MZK131097 NJG131097 NTC131097 OCY131097 OMU131097 OWQ131097 PGM131097 PQI131097 QAE131097 QKA131097 QTW131097 RDS131097 RNO131097 RXK131097 SHG131097 SRC131097 TAY131097 TKU131097 TUQ131097 UEM131097 UOI131097 UYE131097 VIA131097 VRW131097 WBS131097 WLO131097 WVK131097 C196633 IY196633 SU196633 ACQ196633 AMM196633 AWI196633 BGE196633 BQA196633 BZW196633 CJS196633 CTO196633 DDK196633 DNG196633 DXC196633 EGY196633 EQU196633 FAQ196633 FKM196633 FUI196633 GEE196633 GOA196633 GXW196633 HHS196633 HRO196633 IBK196633 ILG196633 IVC196633 JEY196633 JOU196633 JYQ196633 KIM196633 KSI196633 LCE196633 LMA196633 LVW196633 MFS196633 MPO196633 MZK196633 NJG196633 NTC196633 OCY196633 OMU196633 OWQ196633 PGM196633 PQI196633 QAE196633 QKA196633 QTW196633 RDS196633 RNO196633 RXK196633 SHG196633 SRC196633 TAY196633 TKU196633 TUQ196633 UEM196633 UOI196633 UYE196633 VIA196633 VRW196633 WBS196633 WLO196633 WVK196633 C262169 IY262169 SU262169 ACQ262169 AMM262169 AWI262169 BGE262169 BQA262169 BZW262169 CJS262169 CTO262169 DDK262169 DNG262169 DXC262169 EGY262169 EQU262169 FAQ262169 FKM262169 FUI262169 GEE262169 GOA262169 GXW262169 HHS262169 HRO262169 IBK262169 ILG262169 IVC262169 JEY262169 JOU262169 JYQ262169 KIM262169 KSI262169 LCE262169 LMA262169 LVW262169 MFS262169 MPO262169 MZK262169 NJG262169 NTC262169 OCY262169 OMU262169 OWQ262169 PGM262169 PQI262169 QAE262169 QKA262169 QTW262169 RDS262169 RNO262169 RXK262169 SHG262169 SRC262169 TAY262169 TKU262169 TUQ262169 UEM262169 UOI262169 UYE262169 VIA262169 VRW262169 WBS262169 WLO262169 WVK262169 C327705 IY327705 SU327705 ACQ327705 AMM327705 AWI327705 BGE327705 BQA327705 BZW327705 CJS327705 CTO327705 DDK327705 DNG327705 DXC327705 EGY327705 EQU327705 FAQ327705 FKM327705 FUI327705 GEE327705 GOA327705 GXW327705 HHS327705 HRO327705 IBK327705 ILG327705 IVC327705 JEY327705 JOU327705 JYQ327705 KIM327705 KSI327705 LCE327705 LMA327705 LVW327705 MFS327705 MPO327705 MZK327705 NJG327705 NTC327705 OCY327705 OMU327705 OWQ327705 PGM327705 PQI327705 QAE327705 QKA327705 QTW327705 RDS327705 RNO327705 RXK327705 SHG327705 SRC327705 TAY327705 TKU327705 TUQ327705 UEM327705 UOI327705 UYE327705 VIA327705 VRW327705 WBS327705 WLO327705 WVK327705 C393241 IY393241 SU393241 ACQ393241 AMM393241 AWI393241 BGE393241 BQA393241 BZW393241 CJS393241 CTO393241 DDK393241 DNG393241 DXC393241 EGY393241 EQU393241 FAQ393241 FKM393241 FUI393241 GEE393241 GOA393241 GXW393241 HHS393241 HRO393241 IBK393241 ILG393241 IVC393241 JEY393241 JOU393241 JYQ393241 KIM393241 KSI393241 LCE393241 LMA393241 LVW393241 MFS393241 MPO393241 MZK393241 NJG393241 NTC393241 OCY393241 OMU393241 OWQ393241 PGM393241 PQI393241 QAE393241 QKA393241 QTW393241 RDS393241 RNO393241 RXK393241 SHG393241 SRC393241 TAY393241 TKU393241 TUQ393241 UEM393241 UOI393241 UYE393241 VIA393241 VRW393241 WBS393241 WLO393241 WVK393241 C458777 IY458777 SU458777 ACQ458777 AMM458777 AWI458777 BGE458777 BQA458777 BZW458777 CJS458777 CTO458777 DDK458777 DNG458777 DXC458777 EGY458777 EQU458777 FAQ458777 FKM458777 FUI458777 GEE458777 GOA458777 GXW458777 HHS458777 HRO458777 IBK458777 ILG458777 IVC458777 JEY458777 JOU458777 JYQ458777 KIM458777 KSI458777 LCE458777 LMA458777 LVW458777 MFS458777 MPO458777 MZK458777 NJG458777 NTC458777 OCY458777 OMU458777 OWQ458777 PGM458777 PQI458777 QAE458777 QKA458777 QTW458777 RDS458777 RNO458777 RXK458777 SHG458777 SRC458777 TAY458777 TKU458777 TUQ458777 UEM458777 UOI458777 UYE458777 VIA458777 VRW458777 WBS458777 WLO458777 WVK458777 C524313 IY524313 SU524313 ACQ524313 AMM524313 AWI524313 BGE524313 BQA524313 BZW524313 CJS524313 CTO524313 DDK524313 DNG524313 DXC524313 EGY524313 EQU524313 FAQ524313 FKM524313 FUI524313 GEE524313 GOA524313 GXW524313 HHS524313 HRO524313 IBK524313 ILG524313 IVC524313 JEY524313 JOU524313 JYQ524313 KIM524313 KSI524313 LCE524313 LMA524313 LVW524313 MFS524313 MPO524313 MZK524313 NJG524313 NTC524313 OCY524313 OMU524313 OWQ524313 PGM524313 PQI524313 QAE524313 QKA524313 QTW524313 RDS524313 RNO524313 RXK524313 SHG524313 SRC524313 TAY524313 TKU524313 TUQ524313 UEM524313 UOI524313 UYE524313 VIA524313 VRW524313 WBS524313 WLO524313 WVK524313 C589849 IY589849 SU589849 ACQ589849 AMM589849 AWI589849 BGE589849 BQA589849 BZW589849 CJS589849 CTO589849 DDK589849 DNG589849 DXC589849 EGY589849 EQU589849 FAQ589849 FKM589849 FUI589849 GEE589849 GOA589849 GXW589849 HHS589849 HRO589849 IBK589849 ILG589849 IVC589849 JEY589849 JOU589849 JYQ589849 KIM589849 KSI589849 LCE589849 LMA589849 LVW589849 MFS589849 MPO589849 MZK589849 NJG589849 NTC589849 OCY589849 OMU589849 OWQ589849 PGM589849 PQI589849 QAE589849 QKA589849 QTW589849 RDS589849 RNO589849 RXK589849 SHG589849 SRC589849 TAY589849 TKU589849 TUQ589849 UEM589849 UOI589849 UYE589849 VIA589849 VRW589849 WBS589849 WLO589849 WVK589849 C655385 IY655385 SU655385 ACQ655385 AMM655385 AWI655385 BGE655385 BQA655385 BZW655385 CJS655385 CTO655385 DDK655385 DNG655385 DXC655385 EGY655385 EQU655385 FAQ655385 FKM655385 FUI655385 GEE655385 GOA655385 GXW655385 HHS655385 HRO655385 IBK655385 ILG655385 IVC655385 JEY655385 JOU655385 JYQ655385 KIM655385 KSI655385 LCE655385 LMA655385 LVW655385 MFS655385 MPO655385 MZK655385 NJG655385 NTC655385 OCY655385 OMU655385 OWQ655385 PGM655385 PQI655385 QAE655385 QKA655385 QTW655385 RDS655385 RNO655385 RXK655385 SHG655385 SRC655385 TAY655385 TKU655385 TUQ655385 UEM655385 UOI655385 UYE655385 VIA655385 VRW655385 WBS655385 WLO655385 WVK655385 C720921 IY720921 SU720921 ACQ720921 AMM720921 AWI720921 BGE720921 BQA720921 BZW720921 CJS720921 CTO720921 DDK720921 DNG720921 DXC720921 EGY720921 EQU720921 FAQ720921 FKM720921 FUI720921 GEE720921 GOA720921 GXW720921 HHS720921 HRO720921 IBK720921 ILG720921 IVC720921 JEY720921 JOU720921 JYQ720921 KIM720921 KSI720921 LCE720921 LMA720921 LVW720921 MFS720921 MPO720921 MZK720921 NJG720921 NTC720921 OCY720921 OMU720921 OWQ720921 PGM720921 PQI720921 QAE720921 QKA720921 QTW720921 RDS720921 RNO720921 RXK720921 SHG720921 SRC720921 TAY720921 TKU720921 TUQ720921 UEM720921 UOI720921 UYE720921 VIA720921 VRW720921 WBS720921 WLO720921 WVK720921 C786457 IY786457 SU786457 ACQ786457 AMM786457 AWI786457 BGE786457 BQA786457 BZW786457 CJS786457 CTO786457 DDK786457 DNG786457 DXC786457 EGY786457 EQU786457 FAQ786457 FKM786457 FUI786457 GEE786457 GOA786457 GXW786457 HHS786457 HRO786457 IBK786457 ILG786457 IVC786457 JEY786457 JOU786457 JYQ786457 KIM786457 KSI786457 LCE786457 LMA786457 LVW786457 MFS786457 MPO786457 MZK786457 NJG786457 NTC786457 OCY786457 OMU786457 OWQ786457 PGM786457 PQI786457 QAE786457 QKA786457 QTW786457 RDS786457 RNO786457 RXK786457 SHG786457 SRC786457 TAY786457 TKU786457 TUQ786457 UEM786457 UOI786457 UYE786457 VIA786457 VRW786457 WBS786457 WLO786457 WVK786457 C851993 IY851993 SU851993 ACQ851993 AMM851993 AWI851993 BGE851993 BQA851993 BZW851993 CJS851993 CTO851993 DDK851993 DNG851993 DXC851993 EGY851993 EQU851993 FAQ851993 FKM851993 FUI851993 GEE851993 GOA851993 GXW851993 HHS851993 HRO851993 IBK851993 ILG851993 IVC851993 JEY851993 JOU851993 JYQ851993 KIM851993 KSI851993 LCE851993 LMA851993 LVW851993 MFS851993 MPO851993 MZK851993 NJG851993 NTC851993 OCY851993 OMU851993 OWQ851993 PGM851993 PQI851993 QAE851993 QKA851993 QTW851993 RDS851993 RNO851993 RXK851993 SHG851993 SRC851993 TAY851993 TKU851993 TUQ851993 UEM851993 UOI851993 UYE851993 VIA851993 VRW851993 WBS851993 WLO851993 WVK851993 C917529 IY917529 SU917529 ACQ917529 AMM917529 AWI917529 BGE917529 BQA917529 BZW917529 CJS917529 CTO917529 DDK917529 DNG917529 DXC917529 EGY917529 EQU917529 FAQ917529 FKM917529 FUI917529 GEE917529 GOA917529 GXW917529 HHS917529 HRO917529 IBK917529 ILG917529 IVC917529 JEY917529 JOU917529 JYQ917529 KIM917529 KSI917529 LCE917529 LMA917529 LVW917529 MFS917529 MPO917529 MZK917529 NJG917529 NTC917529 OCY917529 OMU917529 OWQ917529 PGM917529 PQI917529 QAE917529 QKA917529 QTW917529 RDS917529 RNO917529 RXK917529 SHG917529 SRC917529 TAY917529 TKU917529 TUQ917529 UEM917529 UOI917529 UYE917529 VIA917529 VRW917529 WBS917529 WLO917529 WVK917529 C983065 IY983065 SU983065 ACQ983065 AMM983065 AWI983065 BGE983065 BQA983065 BZW983065 CJS983065 CTO983065 DDK983065 DNG983065 DXC983065 EGY983065 EQU983065 FAQ983065 FKM983065 FUI983065 GEE983065 GOA983065 GXW983065 HHS983065 HRO983065 IBK983065 ILG983065 IVC983065 JEY983065 JOU983065 JYQ983065 KIM983065 KSI983065 LCE983065 LMA983065 LVW983065 MFS983065 MPO983065 MZK983065 NJG983065 NTC983065 OCY983065 OMU983065 OWQ983065 PGM983065 PQI983065 QAE983065 QKA983065 QTW983065 RDS983065 RNO983065 RXK983065 SHG983065 SRC983065 TAY983065 TKU983065 TUQ983065 UEM983065 UOI983065 UYE983065 VIA983065 VRW983065 WBS983065 WLO983065 WVK983065" xr:uid="{00000000-0002-0000-1A00-000002000000}">
      <formula1>2</formula1>
      <formula2>5</formula2>
    </dataValidation>
    <dataValidation type="decimal" allowBlank="1" showInputMessage="1" showErrorMessage="1" errorTitle="Atenção" error="O valor deve estar entre 0 e 100" sqref="C28 IY28 SU28 ACQ28 AMM28 AWI28 BGE28 BQA28 BZW28 CJS28 CTO28 DDK28 DNG28 DXC28 EGY28 EQU28 FAQ28 FKM28 FUI28 GEE28 GOA28 GXW28 HHS28 HRO28 IBK28 ILG28 IVC28 JEY28 JOU28 JYQ28 KIM28 KSI28 LCE28 LMA28 LVW28 MFS28 MPO28 MZK28 NJG28 NTC28 OCY28 OMU28 OWQ28 PGM28 PQI28 QAE28 QKA28 QTW28 RDS28 RNO28 RXK28 SHG28 SRC28 TAY28 TKU28 TUQ28 UEM28 UOI28 UYE28 VIA28 VRW28 WBS28 WLO28 WVK28 C65560 IY65560 SU65560 ACQ65560 AMM65560 AWI65560 BGE65560 BQA65560 BZW65560 CJS65560 CTO65560 DDK65560 DNG65560 DXC65560 EGY65560 EQU65560 FAQ65560 FKM65560 FUI65560 GEE65560 GOA65560 GXW65560 HHS65560 HRO65560 IBK65560 ILG65560 IVC65560 JEY65560 JOU65560 JYQ65560 KIM65560 KSI65560 LCE65560 LMA65560 LVW65560 MFS65560 MPO65560 MZK65560 NJG65560 NTC65560 OCY65560 OMU65560 OWQ65560 PGM65560 PQI65560 QAE65560 QKA65560 QTW65560 RDS65560 RNO65560 RXK65560 SHG65560 SRC65560 TAY65560 TKU65560 TUQ65560 UEM65560 UOI65560 UYE65560 VIA65560 VRW65560 WBS65560 WLO65560 WVK65560 C131096 IY131096 SU131096 ACQ131096 AMM131096 AWI131096 BGE131096 BQA131096 BZW131096 CJS131096 CTO131096 DDK131096 DNG131096 DXC131096 EGY131096 EQU131096 FAQ131096 FKM131096 FUI131096 GEE131096 GOA131096 GXW131096 HHS131096 HRO131096 IBK131096 ILG131096 IVC131096 JEY131096 JOU131096 JYQ131096 KIM131096 KSI131096 LCE131096 LMA131096 LVW131096 MFS131096 MPO131096 MZK131096 NJG131096 NTC131096 OCY131096 OMU131096 OWQ131096 PGM131096 PQI131096 QAE131096 QKA131096 QTW131096 RDS131096 RNO131096 RXK131096 SHG131096 SRC131096 TAY131096 TKU131096 TUQ131096 UEM131096 UOI131096 UYE131096 VIA131096 VRW131096 WBS131096 WLO131096 WVK131096 C196632 IY196632 SU196632 ACQ196632 AMM196632 AWI196632 BGE196632 BQA196632 BZW196632 CJS196632 CTO196632 DDK196632 DNG196632 DXC196632 EGY196632 EQU196632 FAQ196632 FKM196632 FUI196632 GEE196632 GOA196632 GXW196632 HHS196632 HRO196632 IBK196632 ILG196632 IVC196632 JEY196632 JOU196632 JYQ196632 KIM196632 KSI196632 LCE196632 LMA196632 LVW196632 MFS196632 MPO196632 MZK196632 NJG196632 NTC196632 OCY196632 OMU196632 OWQ196632 PGM196632 PQI196632 QAE196632 QKA196632 QTW196632 RDS196632 RNO196632 RXK196632 SHG196632 SRC196632 TAY196632 TKU196632 TUQ196632 UEM196632 UOI196632 UYE196632 VIA196632 VRW196632 WBS196632 WLO196632 WVK196632 C262168 IY262168 SU262168 ACQ262168 AMM262168 AWI262168 BGE262168 BQA262168 BZW262168 CJS262168 CTO262168 DDK262168 DNG262168 DXC262168 EGY262168 EQU262168 FAQ262168 FKM262168 FUI262168 GEE262168 GOA262168 GXW262168 HHS262168 HRO262168 IBK262168 ILG262168 IVC262168 JEY262168 JOU262168 JYQ262168 KIM262168 KSI262168 LCE262168 LMA262168 LVW262168 MFS262168 MPO262168 MZK262168 NJG262168 NTC262168 OCY262168 OMU262168 OWQ262168 PGM262168 PQI262168 QAE262168 QKA262168 QTW262168 RDS262168 RNO262168 RXK262168 SHG262168 SRC262168 TAY262168 TKU262168 TUQ262168 UEM262168 UOI262168 UYE262168 VIA262168 VRW262168 WBS262168 WLO262168 WVK262168 C327704 IY327704 SU327704 ACQ327704 AMM327704 AWI327704 BGE327704 BQA327704 BZW327704 CJS327704 CTO327704 DDK327704 DNG327704 DXC327704 EGY327704 EQU327704 FAQ327704 FKM327704 FUI327704 GEE327704 GOA327704 GXW327704 HHS327704 HRO327704 IBK327704 ILG327704 IVC327704 JEY327704 JOU327704 JYQ327704 KIM327704 KSI327704 LCE327704 LMA327704 LVW327704 MFS327704 MPO327704 MZK327704 NJG327704 NTC327704 OCY327704 OMU327704 OWQ327704 PGM327704 PQI327704 QAE327704 QKA327704 QTW327704 RDS327704 RNO327704 RXK327704 SHG327704 SRC327704 TAY327704 TKU327704 TUQ327704 UEM327704 UOI327704 UYE327704 VIA327704 VRW327704 WBS327704 WLO327704 WVK327704 C393240 IY393240 SU393240 ACQ393240 AMM393240 AWI393240 BGE393240 BQA393240 BZW393240 CJS393240 CTO393240 DDK393240 DNG393240 DXC393240 EGY393240 EQU393240 FAQ393240 FKM393240 FUI393240 GEE393240 GOA393240 GXW393240 HHS393240 HRO393240 IBK393240 ILG393240 IVC393240 JEY393240 JOU393240 JYQ393240 KIM393240 KSI393240 LCE393240 LMA393240 LVW393240 MFS393240 MPO393240 MZK393240 NJG393240 NTC393240 OCY393240 OMU393240 OWQ393240 PGM393240 PQI393240 QAE393240 QKA393240 QTW393240 RDS393240 RNO393240 RXK393240 SHG393240 SRC393240 TAY393240 TKU393240 TUQ393240 UEM393240 UOI393240 UYE393240 VIA393240 VRW393240 WBS393240 WLO393240 WVK393240 C458776 IY458776 SU458776 ACQ458776 AMM458776 AWI458776 BGE458776 BQA458776 BZW458776 CJS458776 CTO458776 DDK458776 DNG458776 DXC458776 EGY458776 EQU458776 FAQ458776 FKM458776 FUI458776 GEE458776 GOA458776 GXW458776 HHS458776 HRO458776 IBK458776 ILG458776 IVC458776 JEY458776 JOU458776 JYQ458776 KIM458776 KSI458776 LCE458776 LMA458776 LVW458776 MFS458776 MPO458776 MZK458776 NJG458776 NTC458776 OCY458776 OMU458776 OWQ458776 PGM458776 PQI458776 QAE458776 QKA458776 QTW458776 RDS458776 RNO458776 RXK458776 SHG458776 SRC458776 TAY458776 TKU458776 TUQ458776 UEM458776 UOI458776 UYE458776 VIA458776 VRW458776 WBS458776 WLO458776 WVK458776 C524312 IY524312 SU524312 ACQ524312 AMM524312 AWI524312 BGE524312 BQA524312 BZW524312 CJS524312 CTO524312 DDK524312 DNG524312 DXC524312 EGY524312 EQU524312 FAQ524312 FKM524312 FUI524312 GEE524312 GOA524312 GXW524312 HHS524312 HRO524312 IBK524312 ILG524312 IVC524312 JEY524312 JOU524312 JYQ524312 KIM524312 KSI524312 LCE524312 LMA524312 LVW524312 MFS524312 MPO524312 MZK524312 NJG524312 NTC524312 OCY524312 OMU524312 OWQ524312 PGM524312 PQI524312 QAE524312 QKA524312 QTW524312 RDS524312 RNO524312 RXK524312 SHG524312 SRC524312 TAY524312 TKU524312 TUQ524312 UEM524312 UOI524312 UYE524312 VIA524312 VRW524312 WBS524312 WLO524312 WVK524312 C589848 IY589848 SU589848 ACQ589848 AMM589848 AWI589848 BGE589848 BQA589848 BZW589848 CJS589848 CTO589848 DDK589848 DNG589848 DXC589848 EGY589848 EQU589848 FAQ589848 FKM589848 FUI589848 GEE589848 GOA589848 GXW589848 HHS589848 HRO589848 IBK589848 ILG589848 IVC589848 JEY589848 JOU589848 JYQ589848 KIM589848 KSI589848 LCE589848 LMA589848 LVW589848 MFS589848 MPO589848 MZK589848 NJG589848 NTC589848 OCY589848 OMU589848 OWQ589848 PGM589848 PQI589848 QAE589848 QKA589848 QTW589848 RDS589848 RNO589848 RXK589848 SHG589848 SRC589848 TAY589848 TKU589848 TUQ589848 UEM589848 UOI589848 UYE589848 VIA589848 VRW589848 WBS589848 WLO589848 WVK589848 C655384 IY655384 SU655384 ACQ655384 AMM655384 AWI655384 BGE655384 BQA655384 BZW655384 CJS655384 CTO655384 DDK655384 DNG655384 DXC655384 EGY655384 EQU655384 FAQ655384 FKM655384 FUI655384 GEE655384 GOA655384 GXW655384 HHS655384 HRO655384 IBK655384 ILG655384 IVC655384 JEY655384 JOU655384 JYQ655384 KIM655384 KSI655384 LCE655384 LMA655384 LVW655384 MFS655384 MPO655384 MZK655384 NJG655384 NTC655384 OCY655384 OMU655384 OWQ655384 PGM655384 PQI655384 QAE655384 QKA655384 QTW655384 RDS655384 RNO655384 RXK655384 SHG655384 SRC655384 TAY655384 TKU655384 TUQ655384 UEM655384 UOI655384 UYE655384 VIA655384 VRW655384 WBS655384 WLO655384 WVK655384 C720920 IY720920 SU720920 ACQ720920 AMM720920 AWI720920 BGE720920 BQA720920 BZW720920 CJS720920 CTO720920 DDK720920 DNG720920 DXC720920 EGY720920 EQU720920 FAQ720920 FKM720920 FUI720920 GEE720920 GOA720920 GXW720920 HHS720920 HRO720920 IBK720920 ILG720920 IVC720920 JEY720920 JOU720920 JYQ720920 KIM720920 KSI720920 LCE720920 LMA720920 LVW720920 MFS720920 MPO720920 MZK720920 NJG720920 NTC720920 OCY720920 OMU720920 OWQ720920 PGM720920 PQI720920 QAE720920 QKA720920 QTW720920 RDS720920 RNO720920 RXK720920 SHG720920 SRC720920 TAY720920 TKU720920 TUQ720920 UEM720920 UOI720920 UYE720920 VIA720920 VRW720920 WBS720920 WLO720920 WVK720920 C786456 IY786456 SU786456 ACQ786456 AMM786456 AWI786456 BGE786456 BQA786456 BZW786456 CJS786456 CTO786456 DDK786456 DNG786456 DXC786456 EGY786456 EQU786456 FAQ786456 FKM786456 FUI786456 GEE786456 GOA786456 GXW786456 HHS786456 HRO786456 IBK786456 ILG786456 IVC786456 JEY786456 JOU786456 JYQ786456 KIM786456 KSI786456 LCE786456 LMA786456 LVW786456 MFS786456 MPO786456 MZK786456 NJG786456 NTC786456 OCY786456 OMU786456 OWQ786456 PGM786456 PQI786456 QAE786456 QKA786456 QTW786456 RDS786456 RNO786456 RXK786456 SHG786456 SRC786456 TAY786456 TKU786456 TUQ786456 UEM786456 UOI786456 UYE786456 VIA786456 VRW786456 WBS786456 WLO786456 WVK786456 C851992 IY851992 SU851992 ACQ851992 AMM851992 AWI851992 BGE851992 BQA851992 BZW851992 CJS851992 CTO851992 DDK851992 DNG851992 DXC851992 EGY851992 EQU851992 FAQ851992 FKM851992 FUI851992 GEE851992 GOA851992 GXW851992 HHS851992 HRO851992 IBK851992 ILG851992 IVC851992 JEY851992 JOU851992 JYQ851992 KIM851992 KSI851992 LCE851992 LMA851992 LVW851992 MFS851992 MPO851992 MZK851992 NJG851992 NTC851992 OCY851992 OMU851992 OWQ851992 PGM851992 PQI851992 QAE851992 QKA851992 QTW851992 RDS851992 RNO851992 RXK851992 SHG851992 SRC851992 TAY851992 TKU851992 TUQ851992 UEM851992 UOI851992 UYE851992 VIA851992 VRW851992 WBS851992 WLO851992 WVK851992 C917528 IY917528 SU917528 ACQ917528 AMM917528 AWI917528 BGE917528 BQA917528 BZW917528 CJS917528 CTO917528 DDK917528 DNG917528 DXC917528 EGY917528 EQU917528 FAQ917528 FKM917528 FUI917528 GEE917528 GOA917528 GXW917528 HHS917528 HRO917528 IBK917528 ILG917528 IVC917528 JEY917528 JOU917528 JYQ917528 KIM917528 KSI917528 LCE917528 LMA917528 LVW917528 MFS917528 MPO917528 MZK917528 NJG917528 NTC917528 OCY917528 OMU917528 OWQ917528 PGM917528 PQI917528 QAE917528 QKA917528 QTW917528 RDS917528 RNO917528 RXK917528 SHG917528 SRC917528 TAY917528 TKU917528 TUQ917528 UEM917528 UOI917528 UYE917528 VIA917528 VRW917528 WBS917528 WLO917528 WVK917528 C983064 IY983064 SU983064 ACQ983064 AMM983064 AWI983064 BGE983064 BQA983064 BZW983064 CJS983064 CTO983064 DDK983064 DNG983064 DXC983064 EGY983064 EQU983064 FAQ983064 FKM983064 FUI983064 GEE983064 GOA983064 GXW983064 HHS983064 HRO983064 IBK983064 ILG983064 IVC983064 JEY983064 JOU983064 JYQ983064 KIM983064 KSI983064 LCE983064 LMA983064 LVW983064 MFS983064 MPO983064 MZK983064 NJG983064 NTC983064 OCY983064 OMU983064 OWQ983064 PGM983064 PQI983064 QAE983064 QKA983064 QTW983064 RDS983064 RNO983064 RXK983064 SHG983064 SRC983064 TAY983064 TKU983064 TUQ983064 UEM983064 UOI983064 UYE983064 VIA983064 VRW983064 WBS983064 WLO983064 WVK983064" xr:uid="{00000000-0002-0000-1A00-000003000000}">
      <formula1>0</formula1>
      <formula2>100</formula2>
    </dataValidation>
  </dataValidations>
  <pageMargins left="0.51181102362204722" right="0.51181102362204722" top="0.78740157480314965" bottom="0.78740157480314965" header="0.31496062992125984" footer="0.31496062992125984"/>
  <pageSetup paperSize="9" orientation="portrait" r:id="rId1"/>
  <legacyDrawing r:id="rId2"/>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02AF2-D28F-4CEF-B22A-DAD66158A3C6}">
  <dimension ref="A1:H51"/>
  <sheetViews>
    <sheetView workbookViewId="0">
      <selection activeCell="I38" sqref="I38"/>
    </sheetView>
  </sheetViews>
  <sheetFormatPr defaultRowHeight="12.75" x14ac:dyDescent="0.2"/>
  <cols>
    <col min="1" max="1" width="11" style="90" bestFit="1" customWidth="1"/>
    <col min="2" max="2" width="40.42578125" style="90" customWidth="1"/>
    <col min="3" max="3" width="11.7109375" style="92" customWidth="1"/>
    <col min="4" max="4" width="4.85546875" style="90" customWidth="1"/>
    <col min="5" max="5" width="11" style="90" bestFit="1" customWidth="1"/>
    <col min="6" max="6" width="34.42578125" style="90" customWidth="1"/>
    <col min="7" max="256" width="9.140625" style="90"/>
    <col min="257" max="257" width="11" style="90" bestFit="1" customWidth="1"/>
    <col min="258" max="258" width="40.42578125" style="90" customWidth="1"/>
    <col min="259" max="259" width="11.7109375" style="90" customWidth="1"/>
    <col min="260" max="260" width="3.140625" style="90" bestFit="1" customWidth="1"/>
    <col min="261" max="261" width="11" style="90" bestFit="1" customWidth="1"/>
    <col min="262" max="262" width="34.42578125" style="90" customWidth="1"/>
    <col min="263" max="512" width="9.140625" style="90"/>
    <col min="513" max="513" width="11" style="90" bestFit="1" customWidth="1"/>
    <col min="514" max="514" width="40.42578125" style="90" customWidth="1"/>
    <col min="515" max="515" width="11.7109375" style="90" customWidth="1"/>
    <col min="516" max="516" width="3.140625" style="90" bestFit="1" customWidth="1"/>
    <col min="517" max="517" width="11" style="90" bestFit="1" customWidth="1"/>
    <col min="518" max="518" width="34.42578125" style="90" customWidth="1"/>
    <col min="519" max="768" width="9.140625" style="90"/>
    <col min="769" max="769" width="11" style="90" bestFit="1" customWidth="1"/>
    <col min="770" max="770" width="40.42578125" style="90" customWidth="1"/>
    <col min="771" max="771" width="11.7109375" style="90" customWidth="1"/>
    <col min="772" max="772" width="3.140625" style="90" bestFit="1" customWidth="1"/>
    <col min="773" max="773" width="11" style="90" bestFit="1" customWidth="1"/>
    <col min="774" max="774" width="34.42578125" style="90" customWidth="1"/>
    <col min="775" max="1024" width="9.140625" style="90"/>
    <col min="1025" max="1025" width="11" style="90" bestFit="1" customWidth="1"/>
    <col min="1026" max="1026" width="40.42578125" style="90" customWidth="1"/>
    <col min="1027" max="1027" width="11.7109375" style="90" customWidth="1"/>
    <col min="1028" max="1028" width="3.140625" style="90" bestFit="1" customWidth="1"/>
    <col min="1029" max="1029" width="11" style="90" bestFit="1" customWidth="1"/>
    <col min="1030" max="1030" width="34.42578125" style="90" customWidth="1"/>
    <col min="1031" max="1280" width="9.140625" style="90"/>
    <col min="1281" max="1281" width="11" style="90" bestFit="1" customWidth="1"/>
    <col min="1282" max="1282" width="40.42578125" style="90" customWidth="1"/>
    <col min="1283" max="1283" width="11.7109375" style="90" customWidth="1"/>
    <col min="1284" max="1284" width="3.140625" style="90" bestFit="1" customWidth="1"/>
    <col min="1285" max="1285" width="11" style="90" bestFit="1" customWidth="1"/>
    <col min="1286" max="1286" width="34.42578125" style="90" customWidth="1"/>
    <col min="1287" max="1536" width="9.140625" style="90"/>
    <col min="1537" max="1537" width="11" style="90" bestFit="1" customWidth="1"/>
    <col min="1538" max="1538" width="40.42578125" style="90" customWidth="1"/>
    <col min="1539" max="1539" width="11.7109375" style="90" customWidth="1"/>
    <col min="1540" max="1540" width="3.140625" style="90" bestFit="1" customWidth="1"/>
    <col min="1541" max="1541" width="11" style="90" bestFit="1" customWidth="1"/>
    <col min="1542" max="1542" width="34.42578125" style="90" customWidth="1"/>
    <col min="1543" max="1792" width="9.140625" style="90"/>
    <col min="1793" max="1793" width="11" style="90" bestFit="1" customWidth="1"/>
    <col min="1794" max="1794" width="40.42578125" style="90" customWidth="1"/>
    <col min="1795" max="1795" width="11.7109375" style="90" customWidth="1"/>
    <col min="1796" max="1796" width="3.140625" style="90" bestFit="1" customWidth="1"/>
    <col min="1797" max="1797" width="11" style="90" bestFit="1" customWidth="1"/>
    <col min="1798" max="1798" width="34.42578125" style="90" customWidth="1"/>
    <col min="1799" max="2048" width="9.140625" style="90"/>
    <col min="2049" max="2049" width="11" style="90" bestFit="1" customWidth="1"/>
    <col min="2050" max="2050" width="40.42578125" style="90" customWidth="1"/>
    <col min="2051" max="2051" width="11.7109375" style="90" customWidth="1"/>
    <col min="2052" max="2052" width="3.140625" style="90" bestFit="1" customWidth="1"/>
    <col min="2053" max="2053" width="11" style="90" bestFit="1" customWidth="1"/>
    <col min="2054" max="2054" width="34.42578125" style="90" customWidth="1"/>
    <col min="2055" max="2304" width="9.140625" style="90"/>
    <col min="2305" max="2305" width="11" style="90" bestFit="1" customWidth="1"/>
    <col min="2306" max="2306" width="40.42578125" style="90" customWidth="1"/>
    <col min="2307" max="2307" width="11.7109375" style="90" customWidth="1"/>
    <col min="2308" max="2308" width="3.140625" style="90" bestFit="1" customWidth="1"/>
    <col min="2309" max="2309" width="11" style="90" bestFit="1" customWidth="1"/>
    <col min="2310" max="2310" width="34.42578125" style="90" customWidth="1"/>
    <col min="2311" max="2560" width="9.140625" style="90"/>
    <col min="2561" max="2561" width="11" style="90" bestFit="1" customWidth="1"/>
    <col min="2562" max="2562" width="40.42578125" style="90" customWidth="1"/>
    <col min="2563" max="2563" width="11.7109375" style="90" customWidth="1"/>
    <col min="2564" max="2564" width="3.140625" style="90" bestFit="1" customWidth="1"/>
    <col min="2565" max="2565" width="11" style="90" bestFit="1" customWidth="1"/>
    <col min="2566" max="2566" width="34.42578125" style="90" customWidth="1"/>
    <col min="2567" max="2816" width="9.140625" style="90"/>
    <col min="2817" max="2817" width="11" style="90" bestFit="1" customWidth="1"/>
    <col min="2818" max="2818" width="40.42578125" style="90" customWidth="1"/>
    <col min="2819" max="2819" width="11.7109375" style="90" customWidth="1"/>
    <col min="2820" max="2820" width="3.140625" style="90" bestFit="1" customWidth="1"/>
    <col min="2821" max="2821" width="11" style="90" bestFit="1" customWidth="1"/>
    <col min="2822" max="2822" width="34.42578125" style="90" customWidth="1"/>
    <col min="2823" max="3072" width="9.140625" style="90"/>
    <col min="3073" max="3073" width="11" style="90" bestFit="1" customWidth="1"/>
    <col min="3074" max="3074" width="40.42578125" style="90" customWidth="1"/>
    <col min="3075" max="3075" width="11.7109375" style="90" customWidth="1"/>
    <col min="3076" max="3076" width="3.140625" style="90" bestFit="1" customWidth="1"/>
    <col min="3077" max="3077" width="11" style="90" bestFit="1" customWidth="1"/>
    <col min="3078" max="3078" width="34.42578125" style="90" customWidth="1"/>
    <col min="3079" max="3328" width="9.140625" style="90"/>
    <col min="3329" max="3329" width="11" style="90" bestFit="1" customWidth="1"/>
    <col min="3330" max="3330" width="40.42578125" style="90" customWidth="1"/>
    <col min="3331" max="3331" width="11.7109375" style="90" customWidth="1"/>
    <col min="3332" max="3332" width="3.140625" style="90" bestFit="1" customWidth="1"/>
    <col min="3333" max="3333" width="11" style="90" bestFit="1" customWidth="1"/>
    <col min="3334" max="3334" width="34.42578125" style="90" customWidth="1"/>
    <col min="3335" max="3584" width="9.140625" style="90"/>
    <col min="3585" max="3585" width="11" style="90" bestFit="1" customWidth="1"/>
    <col min="3586" max="3586" width="40.42578125" style="90" customWidth="1"/>
    <col min="3587" max="3587" width="11.7109375" style="90" customWidth="1"/>
    <col min="3588" max="3588" width="3.140625" style="90" bestFit="1" customWidth="1"/>
    <col min="3589" max="3589" width="11" style="90" bestFit="1" customWidth="1"/>
    <col min="3590" max="3590" width="34.42578125" style="90" customWidth="1"/>
    <col min="3591" max="3840" width="9.140625" style="90"/>
    <col min="3841" max="3841" width="11" style="90" bestFit="1" customWidth="1"/>
    <col min="3842" max="3842" width="40.42578125" style="90" customWidth="1"/>
    <col min="3843" max="3843" width="11.7109375" style="90" customWidth="1"/>
    <col min="3844" max="3844" width="3.140625" style="90" bestFit="1" customWidth="1"/>
    <col min="3845" max="3845" width="11" style="90" bestFit="1" customWidth="1"/>
    <col min="3846" max="3846" width="34.42578125" style="90" customWidth="1"/>
    <col min="3847" max="4096" width="9.140625" style="90"/>
    <col min="4097" max="4097" width="11" style="90" bestFit="1" customWidth="1"/>
    <col min="4098" max="4098" width="40.42578125" style="90" customWidth="1"/>
    <col min="4099" max="4099" width="11.7109375" style="90" customWidth="1"/>
    <col min="4100" max="4100" width="3.140625" style="90" bestFit="1" customWidth="1"/>
    <col min="4101" max="4101" width="11" style="90" bestFit="1" customWidth="1"/>
    <col min="4102" max="4102" width="34.42578125" style="90" customWidth="1"/>
    <col min="4103" max="4352" width="9.140625" style="90"/>
    <col min="4353" max="4353" width="11" style="90" bestFit="1" customWidth="1"/>
    <col min="4354" max="4354" width="40.42578125" style="90" customWidth="1"/>
    <col min="4355" max="4355" width="11.7109375" style="90" customWidth="1"/>
    <col min="4356" max="4356" width="3.140625" style="90" bestFit="1" customWidth="1"/>
    <col min="4357" max="4357" width="11" style="90" bestFit="1" customWidth="1"/>
    <col min="4358" max="4358" width="34.42578125" style="90" customWidth="1"/>
    <col min="4359" max="4608" width="9.140625" style="90"/>
    <col min="4609" max="4609" width="11" style="90" bestFit="1" customWidth="1"/>
    <col min="4610" max="4610" width="40.42578125" style="90" customWidth="1"/>
    <col min="4611" max="4611" width="11.7109375" style="90" customWidth="1"/>
    <col min="4612" max="4612" width="3.140625" style="90" bestFit="1" customWidth="1"/>
    <col min="4613" max="4613" width="11" style="90" bestFit="1" customWidth="1"/>
    <col min="4614" max="4614" width="34.42578125" style="90" customWidth="1"/>
    <col min="4615" max="4864" width="9.140625" style="90"/>
    <col min="4865" max="4865" width="11" style="90" bestFit="1" customWidth="1"/>
    <col min="4866" max="4866" width="40.42578125" style="90" customWidth="1"/>
    <col min="4867" max="4867" width="11.7109375" style="90" customWidth="1"/>
    <col min="4868" max="4868" width="3.140625" style="90" bestFit="1" customWidth="1"/>
    <col min="4869" max="4869" width="11" style="90" bestFit="1" customWidth="1"/>
    <col min="4870" max="4870" width="34.42578125" style="90" customWidth="1"/>
    <col min="4871" max="5120" width="9.140625" style="90"/>
    <col min="5121" max="5121" width="11" style="90" bestFit="1" customWidth="1"/>
    <col min="5122" max="5122" width="40.42578125" style="90" customWidth="1"/>
    <col min="5123" max="5123" width="11.7109375" style="90" customWidth="1"/>
    <col min="5124" max="5124" width="3.140625" style="90" bestFit="1" customWidth="1"/>
    <col min="5125" max="5125" width="11" style="90" bestFit="1" customWidth="1"/>
    <col min="5126" max="5126" width="34.42578125" style="90" customWidth="1"/>
    <col min="5127" max="5376" width="9.140625" style="90"/>
    <col min="5377" max="5377" width="11" style="90" bestFit="1" customWidth="1"/>
    <col min="5378" max="5378" width="40.42578125" style="90" customWidth="1"/>
    <col min="5379" max="5379" width="11.7109375" style="90" customWidth="1"/>
    <col min="5380" max="5380" width="3.140625" style="90" bestFit="1" customWidth="1"/>
    <col min="5381" max="5381" width="11" style="90" bestFit="1" customWidth="1"/>
    <col min="5382" max="5382" width="34.42578125" style="90" customWidth="1"/>
    <col min="5383" max="5632" width="9.140625" style="90"/>
    <col min="5633" max="5633" width="11" style="90" bestFit="1" customWidth="1"/>
    <col min="5634" max="5634" width="40.42578125" style="90" customWidth="1"/>
    <col min="5635" max="5635" width="11.7109375" style="90" customWidth="1"/>
    <col min="5636" max="5636" width="3.140625" style="90" bestFit="1" customWidth="1"/>
    <col min="5637" max="5637" width="11" style="90" bestFit="1" customWidth="1"/>
    <col min="5638" max="5638" width="34.42578125" style="90" customWidth="1"/>
    <col min="5639" max="5888" width="9.140625" style="90"/>
    <col min="5889" max="5889" width="11" style="90" bestFit="1" customWidth="1"/>
    <col min="5890" max="5890" width="40.42578125" style="90" customWidth="1"/>
    <col min="5891" max="5891" width="11.7109375" style="90" customWidth="1"/>
    <col min="5892" max="5892" width="3.140625" style="90" bestFit="1" customWidth="1"/>
    <col min="5893" max="5893" width="11" style="90" bestFit="1" customWidth="1"/>
    <col min="5894" max="5894" width="34.42578125" style="90" customWidth="1"/>
    <col min="5895" max="6144" width="9.140625" style="90"/>
    <col min="6145" max="6145" width="11" style="90" bestFit="1" customWidth="1"/>
    <col min="6146" max="6146" width="40.42578125" style="90" customWidth="1"/>
    <col min="6147" max="6147" width="11.7109375" style="90" customWidth="1"/>
    <col min="6148" max="6148" width="3.140625" style="90" bestFit="1" customWidth="1"/>
    <col min="6149" max="6149" width="11" style="90" bestFit="1" customWidth="1"/>
    <col min="6150" max="6150" width="34.42578125" style="90" customWidth="1"/>
    <col min="6151" max="6400" width="9.140625" style="90"/>
    <col min="6401" max="6401" width="11" style="90" bestFit="1" customWidth="1"/>
    <col min="6402" max="6402" width="40.42578125" style="90" customWidth="1"/>
    <col min="6403" max="6403" width="11.7109375" style="90" customWidth="1"/>
    <col min="6404" max="6404" width="3.140625" style="90" bestFit="1" customWidth="1"/>
    <col min="6405" max="6405" width="11" style="90" bestFit="1" customWidth="1"/>
    <col min="6406" max="6406" width="34.42578125" style="90" customWidth="1"/>
    <col min="6407" max="6656" width="9.140625" style="90"/>
    <col min="6657" max="6657" width="11" style="90" bestFit="1" customWidth="1"/>
    <col min="6658" max="6658" width="40.42578125" style="90" customWidth="1"/>
    <col min="6659" max="6659" width="11.7109375" style="90" customWidth="1"/>
    <col min="6660" max="6660" width="3.140625" style="90" bestFit="1" customWidth="1"/>
    <col min="6661" max="6661" width="11" style="90" bestFit="1" customWidth="1"/>
    <col min="6662" max="6662" width="34.42578125" style="90" customWidth="1"/>
    <col min="6663" max="6912" width="9.140625" style="90"/>
    <col min="6913" max="6913" width="11" style="90" bestFit="1" customWidth="1"/>
    <col min="6914" max="6914" width="40.42578125" style="90" customWidth="1"/>
    <col min="6915" max="6915" width="11.7109375" style="90" customWidth="1"/>
    <col min="6916" max="6916" width="3.140625" style="90" bestFit="1" customWidth="1"/>
    <col min="6917" max="6917" width="11" style="90" bestFit="1" customWidth="1"/>
    <col min="6918" max="6918" width="34.42578125" style="90" customWidth="1"/>
    <col min="6919" max="7168" width="9.140625" style="90"/>
    <col min="7169" max="7169" width="11" style="90" bestFit="1" customWidth="1"/>
    <col min="7170" max="7170" width="40.42578125" style="90" customWidth="1"/>
    <col min="7171" max="7171" width="11.7109375" style="90" customWidth="1"/>
    <col min="7172" max="7172" width="3.140625" style="90" bestFit="1" customWidth="1"/>
    <col min="7173" max="7173" width="11" style="90" bestFit="1" customWidth="1"/>
    <col min="7174" max="7174" width="34.42578125" style="90" customWidth="1"/>
    <col min="7175" max="7424" width="9.140625" style="90"/>
    <col min="7425" max="7425" width="11" style="90" bestFit="1" customWidth="1"/>
    <col min="7426" max="7426" width="40.42578125" style="90" customWidth="1"/>
    <col min="7427" max="7427" width="11.7109375" style="90" customWidth="1"/>
    <col min="7428" max="7428" width="3.140625" style="90" bestFit="1" customWidth="1"/>
    <col min="7429" max="7429" width="11" style="90" bestFit="1" customWidth="1"/>
    <col min="7430" max="7430" width="34.42578125" style="90" customWidth="1"/>
    <col min="7431" max="7680" width="9.140625" style="90"/>
    <col min="7681" max="7681" width="11" style="90" bestFit="1" customWidth="1"/>
    <col min="7682" max="7682" width="40.42578125" style="90" customWidth="1"/>
    <col min="7683" max="7683" width="11.7109375" style="90" customWidth="1"/>
    <col min="7684" max="7684" width="3.140625" style="90" bestFit="1" customWidth="1"/>
    <col min="7685" max="7685" width="11" style="90" bestFit="1" customWidth="1"/>
    <col min="7686" max="7686" width="34.42578125" style="90" customWidth="1"/>
    <col min="7687" max="7936" width="9.140625" style="90"/>
    <col min="7937" max="7937" width="11" style="90" bestFit="1" customWidth="1"/>
    <col min="7938" max="7938" width="40.42578125" style="90" customWidth="1"/>
    <col min="7939" max="7939" width="11.7109375" style="90" customWidth="1"/>
    <col min="7940" max="7940" width="3.140625" style="90" bestFit="1" customWidth="1"/>
    <col min="7941" max="7941" width="11" style="90" bestFit="1" customWidth="1"/>
    <col min="7942" max="7942" width="34.42578125" style="90" customWidth="1"/>
    <col min="7943" max="8192" width="9.140625" style="90"/>
    <col min="8193" max="8193" width="11" style="90" bestFit="1" customWidth="1"/>
    <col min="8194" max="8194" width="40.42578125" style="90" customWidth="1"/>
    <col min="8195" max="8195" width="11.7109375" style="90" customWidth="1"/>
    <col min="8196" max="8196" width="3.140625" style="90" bestFit="1" customWidth="1"/>
    <col min="8197" max="8197" width="11" style="90" bestFit="1" customWidth="1"/>
    <col min="8198" max="8198" width="34.42578125" style="90" customWidth="1"/>
    <col min="8199" max="8448" width="9.140625" style="90"/>
    <col min="8449" max="8449" width="11" style="90" bestFit="1" customWidth="1"/>
    <col min="8450" max="8450" width="40.42578125" style="90" customWidth="1"/>
    <col min="8451" max="8451" width="11.7109375" style="90" customWidth="1"/>
    <col min="8452" max="8452" width="3.140625" style="90" bestFit="1" customWidth="1"/>
    <col min="8453" max="8453" width="11" style="90" bestFit="1" customWidth="1"/>
    <col min="8454" max="8454" width="34.42578125" style="90" customWidth="1"/>
    <col min="8455" max="8704" width="9.140625" style="90"/>
    <col min="8705" max="8705" width="11" style="90" bestFit="1" customWidth="1"/>
    <col min="8706" max="8706" width="40.42578125" style="90" customWidth="1"/>
    <col min="8707" max="8707" width="11.7109375" style="90" customWidth="1"/>
    <col min="8708" max="8708" width="3.140625" style="90" bestFit="1" customWidth="1"/>
    <col min="8709" max="8709" width="11" style="90" bestFit="1" customWidth="1"/>
    <col min="8710" max="8710" width="34.42578125" style="90" customWidth="1"/>
    <col min="8711" max="8960" width="9.140625" style="90"/>
    <col min="8961" max="8961" width="11" style="90" bestFit="1" customWidth="1"/>
    <col min="8962" max="8962" width="40.42578125" style="90" customWidth="1"/>
    <col min="8963" max="8963" width="11.7109375" style="90" customWidth="1"/>
    <col min="8964" max="8964" width="3.140625" style="90" bestFit="1" customWidth="1"/>
    <col min="8965" max="8965" width="11" style="90" bestFit="1" customWidth="1"/>
    <col min="8966" max="8966" width="34.42578125" style="90" customWidth="1"/>
    <col min="8967" max="9216" width="9.140625" style="90"/>
    <col min="9217" max="9217" width="11" style="90" bestFit="1" customWidth="1"/>
    <col min="9218" max="9218" width="40.42578125" style="90" customWidth="1"/>
    <col min="9219" max="9219" width="11.7109375" style="90" customWidth="1"/>
    <col min="9220" max="9220" width="3.140625" style="90" bestFit="1" customWidth="1"/>
    <col min="9221" max="9221" width="11" style="90" bestFit="1" customWidth="1"/>
    <col min="9222" max="9222" width="34.42578125" style="90" customWidth="1"/>
    <col min="9223" max="9472" width="9.140625" style="90"/>
    <col min="9473" max="9473" width="11" style="90" bestFit="1" customWidth="1"/>
    <col min="9474" max="9474" width="40.42578125" style="90" customWidth="1"/>
    <col min="9475" max="9475" width="11.7109375" style="90" customWidth="1"/>
    <col min="9476" max="9476" width="3.140625" style="90" bestFit="1" customWidth="1"/>
    <col min="9477" max="9477" width="11" style="90" bestFit="1" customWidth="1"/>
    <col min="9478" max="9478" width="34.42578125" style="90" customWidth="1"/>
    <col min="9479" max="9728" width="9.140625" style="90"/>
    <col min="9729" max="9729" width="11" style="90" bestFit="1" customWidth="1"/>
    <col min="9730" max="9730" width="40.42578125" style="90" customWidth="1"/>
    <col min="9731" max="9731" width="11.7109375" style="90" customWidth="1"/>
    <col min="9732" max="9732" width="3.140625" style="90" bestFit="1" customWidth="1"/>
    <col min="9733" max="9733" width="11" style="90" bestFit="1" customWidth="1"/>
    <col min="9734" max="9734" width="34.42578125" style="90" customWidth="1"/>
    <col min="9735" max="9984" width="9.140625" style="90"/>
    <col min="9985" max="9985" width="11" style="90" bestFit="1" customWidth="1"/>
    <col min="9986" max="9986" width="40.42578125" style="90" customWidth="1"/>
    <col min="9987" max="9987" width="11.7109375" style="90" customWidth="1"/>
    <col min="9988" max="9988" width="3.140625" style="90" bestFit="1" customWidth="1"/>
    <col min="9989" max="9989" width="11" style="90" bestFit="1" customWidth="1"/>
    <col min="9990" max="9990" width="34.42578125" style="90" customWidth="1"/>
    <col min="9991" max="10240" width="9.140625" style="90"/>
    <col min="10241" max="10241" width="11" style="90" bestFit="1" customWidth="1"/>
    <col min="10242" max="10242" width="40.42578125" style="90" customWidth="1"/>
    <col min="10243" max="10243" width="11.7109375" style="90" customWidth="1"/>
    <col min="10244" max="10244" width="3.140625" style="90" bestFit="1" customWidth="1"/>
    <col min="10245" max="10245" width="11" style="90" bestFit="1" customWidth="1"/>
    <col min="10246" max="10246" width="34.42578125" style="90" customWidth="1"/>
    <col min="10247" max="10496" width="9.140625" style="90"/>
    <col min="10497" max="10497" width="11" style="90" bestFit="1" customWidth="1"/>
    <col min="10498" max="10498" width="40.42578125" style="90" customWidth="1"/>
    <col min="10499" max="10499" width="11.7109375" style="90" customWidth="1"/>
    <col min="10500" max="10500" width="3.140625" style="90" bestFit="1" customWidth="1"/>
    <col min="10501" max="10501" width="11" style="90" bestFit="1" customWidth="1"/>
    <col min="10502" max="10502" width="34.42578125" style="90" customWidth="1"/>
    <col min="10503" max="10752" width="9.140625" style="90"/>
    <col min="10753" max="10753" width="11" style="90" bestFit="1" customWidth="1"/>
    <col min="10754" max="10754" width="40.42578125" style="90" customWidth="1"/>
    <col min="10755" max="10755" width="11.7109375" style="90" customWidth="1"/>
    <col min="10756" max="10756" width="3.140625" style="90" bestFit="1" customWidth="1"/>
    <col min="10757" max="10757" width="11" style="90" bestFit="1" customWidth="1"/>
    <col min="10758" max="10758" width="34.42578125" style="90" customWidth="1"/>
    <col min="10759" max="11008" width="9.140625" style="90"/>
    <col min="11009" max="11009" width="11" style="90" bestFit="1" customWidth="1"/>
    <col min="11010" max="11010" width="40.42578125" style="90" customWidth="1"/>
    <col min="11011" max="11011" width="11.7109375" style="90" customWidth="1"/>
    <col min="11012" max="11012" width="3.140625" style="90" bestFit="1" customWidth="1"/>
    <col min="11013" max="11013" width="11" style="90" bestFit="1" customWidth="1"/>
    <col min="11014" max="11014" width="34.42578125" style="90" customWidth="1"/>
    <col min="11015" max="11264" width="9.140625" style="90"/>
    <col min="11265" max="11265" width="11" style="90" bestFit="1" customWidth="1"/>
    <col min="11266" max="11266" width="40.42578125" style="90" customWidth="1"/>
    <col min="11267" max="11267" width="11.7109375" style="90" customWidth="1"/>
    <col min="11268" max="11268" width="3.140625" style="90" bestFit="1" customWidth="1"/>
    <col min="11269" max="11269" width="11" style="90" bestFit="1" customWidth="1"/>
    <col min="11270" max="11270" width="34.42578125" style="90" customWidth="1"/>
    <col min="11271" max="11520" width="9.140625" style="90"/>
    <col min="11521" max="11521" width="11" style="90" bestFit="1" customWidth="1"/>
    <col min="11522" max="11522" width="40.42578125" style="90" customWidth="1"/>
    <col min="11523" max="11523" width="11.7109375" style="90" customWidth="1"/>
    <col min="11524" max="11524" width="3.140625" style="90" bestFit="1" customWidth="1"/>
    <col min="11525" max="11525" width="11" style="90" bestFit="1" customWidth="1"/>
    <col min="11526" max="11526" width="34.42578125" style="90" customWidth="1"/>
    <col min="11527" max="11776" width="9.140625" style="90"/>
    <col min="11777" max="11777" width="11" style="90" bestFit="1" customWidth="1"/>
    <col min="11778" max="11778" width="40.42578125" style="90" customWidth="1"/>
    <col min="11779" max="11779" width="11.7109375" style="90" customWidth="1"/>
    <col min="11780" max="11780" width="3.140625" style="90" bestFit="1" customWidth="1"/>
    <col min="11781" max="11781" width="11" style="90" bestFit="1" customWidth="1"/>
    <col min="11782" max="11782" width="34.42578125" style="90" customWidth="1"/>
    <col min="11783" max="12032" width="9.140625" style="90"/>
    <col min="12033" max="12033" width="11" style="90" bestFit="1" customWidth="1"/>
    <col min="12034" max="12034" width="40.42578125" style="90" customWidth="1"/>
    <col min="12035" max="12035" width="11.7109375" style="90" customWidth="1"/>
    <col min="12036" max="12036" width="3.140625" style="90" bestFit="1" customWidth="1"/>
    <col min="12037" max="12037" width="11" style="90" bestFit="1" customWidth="1"/>
    <col min="12038" max="12038" width="34.42578125" style="90" customWidth="1"/>
    <col min="12039" max="12288" width="9.140625" style="90"/>
    <col min="12289" max="12289" width="11" style="90" bestFit="1" customWidth="1"/>
    <col min="12290" max="12290" width="40.42578125" style="90" customWidth="1"/>
    <col min="12291" max="12291" width="11.7109375" style="90" customWidth="1"/>
    <col min="12292" max="12292" width="3.140625" style="90" bestFit="1" customWidth="1"/>
    <col min="12293" max="12293" width="11" style="90" bestFit="1" customWidth="1"/>
    <col min="12294" max="12294" width="34.42578125" style="90" customWidth="1"/>
    <col min="12295" max="12544" width="9.140625" style="90"/>
    <col min="12545" max="12545" width="11" style="90" bestFit="1" customWidth="1"/>
    <col min="12546" max="12546" width="40.42578125" style="90" customWidth="1"/>
    <col min="12547" max="12547" width="11.7109375" style="90" customWidth="1"/>
    <col min="12548" max="12548" width="3.140625" style="90" bestFit="1" customWidth="1"/>
    <col min="12549" max="12549" width="11" style="90" bestFit="1" customWidth="1"/>
    <col min="12550" max="12550" width="34.42578125" style="90" customWidth="1"/>
    <col min="12551" max="12800" width="9.140625" style="90"/>
    <col min="12801" max="12801" width="11" style="90" bestFit="1" customWidth="1"/>
    <col min="12802" max="12802" width="40.42578125" style="90" customWidth="1"/>
    <col min="12803" max="12803" width="11.7109375" style="90" customWidth="1"/>
    <col min="12804" max="12804" width="3.140625" style="90" bestFit="1" customWidth="1"/>
    <col min="12805" max="12805" width="11" style="90" bestFit="1" customWidth="1"/>
    <col min="12806" max="12806" width="34.42578125" style="90" customWidth="1"/>
    <col min="12807" max="13056" width="9.140625" style="90"/>
    <col min="13057" max="13057" width="11" style="90" bestFit="1" customWidth="1"/>
    <col min="13058" max="13058" width="40.42578125" style="90" customWidth="1"/>
    <col min="13059" max="13059" width="11.7109375" style="90" customWidth="1"/>
    <col min="13060" max="13060" width="3.140625" style="90" bestFit="1" customWidth="1"/>
    <col min="13061" max="13061" width="11" style="90" bestFit="1" customWidth="1"/>
    <col min="13062" max="13062" width="34.42578125" style="90" customWidth="1"/>
    <col min="13063" max="13312" width="9.140625" style="90"/>
    <col min="13313" max="13313" width="11" style="90" bestFit="1" customWidth="1"/>
    <col min="13314" max="13314" width="40.42578125" style="90" customWidth="1"/>
    <col min="13315" max="13315" width="11.7109375" style="90" customWidth="1"/>
    <col min="13316" max="13316" width="3.140625" style="90" bestFit="1" customWidth="1"/>
    <col min="13317" max="13317" width="11" style="90" bestFit="1" customWidth="1"/>
    <col min="13318" max="13318" width="34.42578125" style="90" customWidth="1"/>
    <col min="13319" max="13568" width="9.140625" style="90"/>
    <col min="13569" max="13569" width="11" style="90" bestFit="1" customWidth="1"/>
    <col min="13570" max="13570" width="40.42578125" style="90" customWidth="1"/>
    <col min="13571" max="13571" width="11.7109375" style="90" customWidth="1"/>
    <col min="13572" max="13572" width="3.140625" style="90" bestFit="1" customWidth="1"/>
    <col min="13573" max="13573" width="11" style="90" bestFit="1" customWidth="1"/>
    <col min="13574" max="13574" width="34.42578125" style="90" customWidth="1"/>
    <col min="13575" max="13824" width="9.140625" style="90"/>
    <col min="13825" max="13825" width="11" style="90" bestFit="1" customWidth="1"/>
    <col min="13826" max="13826" width="40.42578125" style="90" customWidth="1"/>
    <col min="13827" max="13827" width="11.7109375" style="90" customWidth="1"/>
    <col min="13828" max="13828" width="3.140625" style="90" bestFit="1" customWidth="1"/>
    <col min="13829" max="13829" width="11" style="90" bestFit="1" customWidth="1"/>
    <col min="13830" max="13830" width="34.42578125" style="90" customWidth="1"/>
    <col min="13831" max="14080" width="9.140625" style="90"/>
    <col min="14081" max="14081" width="11" style="90" bestFit="1" customWidth="1"/>
    <col min="14082" max="14082" width="40.42578125" style="90" customWidth="1"/>
    <col min="14083" max="14083" width="11.7109375" style="90" customWidth="1"/>
    <col min="14084" max="14084" width="3.140625" style="90" bestFit="1" customWidth="1"/>
    <col min="14085" max="14085" width="11" style="90" bestFit="1" customWidth="1"/>
    <col min="14086" max="14086" width="34.42578125" style="90" customWidth="1"/>
    <col min="14087" max="14336" width="9.140625" style="90"/>
    <col min="14337" max="14337" width="11" style="90" bestFit="1" customWidth="1"/>
    <col min="14338" max="14338" width="40.42578125" style="90" customWidth="1"/>
    <col min="14339" max="14339" width="11.7109375" style="90" customWidth="1"/>
    <col min="14340" max="14340" width="3.140625" style="90" bestFit="1" customWidth="1"/>
    <col min="14341" max="14341" width="11" style="90" bestFit="1" customWidth="1"/>
    <col min="14342" max="14342" width="34.42578125" style="90" customWidth="1"/>
    <col min="14343" max="14592" width="9.140625" style="90"/>
    <col min="14593" max="14593" width="11" style="90" bestFit="1" customWidth="1"/>
    <col min="14594" max="14594" width="40.42578125" style="90" customWidth="1"/>
    <col min="14595" max="14595" width="11.7109375" style="90" customWidth="1"/>
    <col min="14596" max="14596" width="3.140625" style="90" bestFit="1" customWidth="1"/>
    <col min="14597" max="14597" width="11" style="90" bestFit="1" customWidth="1"/>
    <col min="14598" max="14598" width="34.42578125" style="90" customWidth="1"/>
    <col min="14599" max="14848" width="9.140625" style="90"/>
    <col min="14849" max="14849" width="11" style="90" bestFit="1" customWidth="1"/>
    <col min="14850" max="14850" width="40.42578125" style="90" customWidth="1"/>
    <col min="14851" max="14851" width="11.7109375" style="90" customWidth="1"/>
    <col min="14852" max="14852" width="3.140625" style="90" bestFit="1" customWidth="1"/>
    <col min="14853" max="14853" width="11" style="90" bestFit="1" customWidth="1"/>
    <col min="14854" max="14854" width="34.42578125" style="90" customWidth="1"/>
    <col min="14855" max="15104" width="9.140625" style="90"/>
    <col min="15105" max="15105" width="11" style="90" bestFit="1" customWidth="1"/>
    <col min="15106" max="15106" width="40.42578125" style="90" customWidth="1"/>
    <col min="15107" max="15107" width="11.7109375" style="90" customWidth="1"/>
    <col min="15108" max="15108" width="3.140625" style="90" bestFit="1" customWidth="1"/>
    <col min="15109" max="15109" width="11" style="90" bestFit="1" customWidth="1"/>
    <col min="15110" max="15110" width="34.42578125" style="90" customWidth="1"/>
    <col min="15111" max="15360" width="9.140625" style="90"/>
    <col min="15361" max="15361" width="11" style="90" bestFit="1" customWidth="1"/>
    <col min="15362" max="15362" width="40.42578125" style="90" customWidth="1"/>
    <col min="15363" max="15363" width="11.7109375" style="90" customWidth="1"/>
    <col min="15364" max="15364" width="3.140625" style="90" bestFit="1" customWidth="1"/>
    <col min="15365" max="15365" width="11" style="90" bestFit="1" customWidth="1"/>
    <col min="15366" max="15366" width="34.42578125" style="90" customWidth="1"/>
    <col min="15367" max="15616" width="9.140625" style="90"/>
    <col min="15617" max="15617" width="11" style="90" bestFit="1" customWidth="1"/>
    <col min="15618" max="15618" width="40.42578125" style="90" customWidth="1"/>
    <col min="15619" max="15619" width="11.7109375" style="90" customWidth="1"/>
    <col min="15620" max="15620" width="3.140625" style="90" bestFit="1" customWidth="1"/>
    <col min="15621" max="15621" width="11" style="90" bestFit="1" customWidth="1"/>
    <col min="15622" max="15622" width="34.42578125" style="90" customWidth="1"/>
    <col min="15623" max="15872" width="9.140625" style="90"/>
    <col min="15873" max="15873" width="11" style="90" bestFit="1" customWidth="1"/>
    <col min="15874" max="15874" width="40.42578125" style="90" customWidth="1"/>
    <col min="15875" max="15875" width="11.7109375" style="90" customWidth="1"/>
    <col min="15876" max="15876" width="3.140625" style="90" bestFit="1" customWidth="1"/>
    <col min="15877" max="15877" width="11" style="90" bestFit="1" customWidth="1"/>
    <col min="15878" max="15878" width="34.42578125" style="90" customWidth="1"/>
    <col min="15879" max="16128" width="9.140625" style="90"/>
    <col min="16129" max="16129" width="11" style="90" bestFit="1" customWidth="1"/>
    <col min="16130" max="16130" width="40.42578125" style="90" customWidth="1"/>
    <col min="16131" max="16131" width="11.7109375" style="90" customWidth="1"/>
    <col min="16132" max="16132" width="3.140625" style="90" bestFit="1" customWidth="1"/>
    <col min="16133" max="16133" width="11" style="90" bestFit="1" customWidth="1"/>
    <col min="16134" max="16134" width="34.42578125" style="90" customWidth="1"/>
    <col min="16135" max="16384" width="9.140625" style="90"/>
  </cols>
  <sheetData>
    <row r="1" spans="1:8" s="84" customFormat="1" ht="18" x14ac:dyDescent="0.25">
      <c r="A1" s="671" t="s">
        <v>463</v>
      </c>
      <c r="B1" s="672"/>
      <c r="C1" s="672"/>
      <c r="D1" s="673"/>
      <c r="E1" s="83"/>
      <c r="F1" s="83"/>
      <c r="H1" s="85"/>
    </row>
    <row r="2" spans="1:8" s="87" customFormat="1" x14ac:dyDescent="0.2">
      <c r="A2" s="419"/>
      <c r="B2" s="86"/>
      <c r="C2" s="86"/>
      <c r="D2" s="420"/>
      <c r="E2" s="86"/>
      <c r="F2" s="86"/>
      <c r="H2" s="88"/>
    </row>
    <row r="3" spans="1:8" s="89" customFormat="1" ht="12.75" customHeight="1" x14ac:dyDescent="0.2">
      <c r="A3" s="421" t="s">
        <v>464</v>
      </c>
      <c r="B3" s="674" t="s">
        <v>465</v>
      </c>
      <c r="C3" s="674"/>
      <c r="D3" s="675"/>
      <c r="E3" s="86"/>
    </row>
    <row r="4" spans="1:8" s="89" customFormat="1" ht="12.75" customHeight="1" x14ac:dyDescent="0.2">
      <c r="A4" s="421" t="s">
        <v>466</v>
      </c>
      <c r="B4" s="674" t="s">
        <v>495</v>
      </c>
      <c r="C4" s="674"/>
      <c r="D4" s="675"/>
      <c r="E4" s="86"/>
    </row>
    <row r="5" spans="1:8" s="89" customFormat="1" x14ac:dyDescent="0.2">
      <c r="A5" s="421" t="s">
        <v>467</v>
      </c>
      <c r="B5" s="422" t="s">
        <v>468</v>
      </c>
      <c r="C5" s="422"/>
      <c r="D5" s="423"/>
      <c r="E5" s="86"/>
    </row>
    <row r="6" spans="1:8" s="89" customFormat="1" x14ac:dyDescent="0.2">
      <c r="A6" s="424"/>
      <c r="B6" s="425"/>
      <c r="C6" s="426"/>
      <c r="D6" s="427"/>
      <c r="E6" s="86"/>
    </row>
    <row r="7" spans="1:8" x14ac:dyDescent="0.2">
      <c r="A7" s="676" t="s">
        <v>469</v>
      </c>
      <c r="B7" s="677"/>
      <c r="C7" s="677"/>
      <c r="D7" s="678"/>
    </row>
    <row r="8" spans="1:8" s="91" customFormat="1" ht="8.1" customHeight="1" x14ac:dyDescent="0.2">
      <c r="A8" s="401"/>
      <c r="B8" s="455"/>
      <c r="C8" s="456"/>
      <c r="D8" s="402"/>
    </row>
    <row r="9" spans="1:8" x14ac:dyDescent="0.2">
      <c r="A9" s="403"/>
      <c r="B9" s="457" t="s">
        <v>1273</v>
      </c>
      <c r="C9" s="456"/>
      <c r="D9" s="402"/>
    </row>
    <row r="10" spans="1:8" ht="8.1" customHeight="1" x14ac:dyDescent="0.2">
      <c r="A10" s="403"/>
      <c r="B10" s="458"/>
      <c r="C10" s="456"/>
      <c r="D10" s="402"/>
    </row>
    <row r="11" spans="1:8" x14ac:dyDescent="0.2">
      <c r="A11" s="676" t="s">
        <v>471</v>
      </c>
      <c r="B11" s="677"/>
      <c r="C11" s="677"/>
      <c r="D11" s="678"/>
    </row>
    <row r="12" spans="1:8" s="91" customFormat="1" ht="6" x14ac:dyDescent="0.15">
      <c r="A12" s="401"/>
      <c r="B12" s="459"/>
      <c r="C12" s="460"/>
      <c r="D12" s="404"/>
    </row>
    <row r="13" spans="1:8" x14ac:dyDescent="0.2">
      <c r="A13" s="403"/>
      <c r="B13" s="457" t="s">
        <v>472</v>
      </c>
      <c r="C13" s="460"/>
      <c r="D13" s="404"/>
    </row>
    <row r="14" spans="1:8" ht="8.1" customHeight="1" x14ac:dyDescent="0.2">
      <c r="A14" s="403"/>
      <c r="B14" s="461"/>
      <c r="C14" s="461"/>
      <c r="D14" s="405"/>
      <c r="E14" s="92"/>
      <c r="F14" s="92"/>
    </row>
    <row r="15" spans="1:8" x14ac:dyDescent="0.2">
      <c r="A15" s="676" t="s">
        <v>473</v>
      </c>
      <c r="B15" s="677"/>
      <c r="C15" s="677"/>
      <c r="D15" s="678"/>
    </row>
    <row r="16" spans="1:8" s="91" customFormat="1" ht="6" x14ac:dyDescent="0.15">
      <c r="A16" s="401"/>
      <c r="B16" s="459"/>
      <c r="C16" s="460"/>
      <c r="D16" s="406"/>
    </row>
    <row r="17" spans="1:6" x14ac:dyDescent="0.2">
      <c r="A17" s="407"/>
      <c r="B17" s="408" t="s">
        <v>474</v>
      </c>
      <c r="C17" s="409">
        <v>0.04</v>
      </c>
      <c r="D17" s="410" t="s">
        <v>475</v>
      </c>
      <c r="F17" s="95"/>
    </row>
    <row r="18" spans="1:6" ht="25.5" x14ac:dyDescent="0.2">
      <c r="A18" s="407"/>
      <c r="B18" s="408" t="s">
        <v>1274</v>
      </c>
      <c r="C18" s="409">
        <v>1.3299999999999999E-2</v>
      </c>
      <c r="D18" s="410" t="s">
        <v>475</v>
      </c>
      <c r="F18" s="95"/>
    </row>
    <row r="19" spans="1:6" x14ac:dyDescent="0.2">
      <c r="A19" s="407"/>
      <c r="B19" s="408" t="s">
        <v>1275</v>
      </c>
      <c r="C19" s="409">
        <v>0</v>
      </c>
      <c r="D19" s="410" t="s">
        <v>475</v>
      </c>
      <c r="F19" s="95"/>
    </row>
    <row r="20" spans="1:6" x14ac:dyDescent="0.2">
      <c r="A20" s="407"/>
      <c r="B20" s="408" t="s">
        <v>478</v>
      </c>
      <c r="C20" s="409">
        <v>8.5000000000000006E-3</v>
      </c>
      <c r="D20" s="410" t="s">
        <v>475</v>
      </c>
      <c r="F20" s="95"/>
    </row>
    <row r="21" spans="1:6" x14ac:dyDescent="0.2">
      <c r="A21" s="403"/>
      <c r="B21" s="411"/>
      <c r="C21" s="412"/>
      <c r="D21" s="410"/>
      <c r="F21" s="95"/>
    </row>
    <row r="22" spans="1:6" x14ac:dyDescent="0.2">
      <c r="A22" s="407"/>
      <c r="B22" s="408" t="s">
        <v>479</v>
      </c>
      <c r="C22" s="409">
        <v>0.05</v>
      </c>
      <c r="D22" s="410" t="s">
        <v>475</v>
      </c>
      <c r="F22" s="95"/>
    </row>
    <row r="23" spans="1:6" ht="8.1" customHeight="1" x14ac:dyDescent="0.2">
      <c r="A23" s="403"/>
      <c r="B23" s="458"/>
      <c r="C23" s="461"/>
      <c r="D23" s="405"/>
    </row>
    <row r="24" spans="1:6" ht="12.75" customHeight="1" x14ac:dyDescent="0.2">
      <c r="A24" s="676" t="s">
        <v>480</v>
      </c>
      <c r="B24" s="677"/>
      <c r="C24" s="677"/>
      <c r="D24" s="678"/>
    </row>
    <row r="25" spans="1:6" ht="8.1" customHeight="1" x14ac:dyDescent="0.2">
      <c r="A25" s="401"/>
      <c r="B25" s="459"/>
      <c r="C25" s="460"/>
      <c r="D25" s="406"/>
    </row>
    <row r="26" spans="1:6" ht="12.75" customHeight="1" x14ac:dyDescent="0.2">
      <c r="A26" s="407"/>
      <c r="B26" s="413" t="s">
        <v>481</v>
      </c>
      <c r="C26" s="414">
        <v>3.6499999999999998E-2</v>
      </c>
      <c r="D26" s="415" t="s">
        <v>475</v>
      </c>
    </row>
    <row r="27" spans="1:6" ht="12.75" customHeight="1" x14ac:dyDescent="0.2">
      <c r="A27" s="403"/>
      <c r="B27" s="416" t="s">
        <v>1276</v>
      </c>
      <c r="C27" s="409">
        <v>0</v>
      </c>
      <c r="D27" s="410" t="s">
        <v>475</v>
      </c>
    </row>
    <row r="28" spans="1:6" ht="13.5" customHeight="1" x14ac:dyDescent="0.2">
      <c r="A28" s="403"/>
      <c r="B28" s="416" t="s">
        <v>484</v>
      </c>
      <c r="C28" s="417">
        <v>0.03</v>
      </c>
      <c r="D28" s="410" t="s">
        <v>475</v>
      </c>
    </row>
    <row r="29" spans="1:6" ht="12.75" customHeight="1" x14ac:dyDescent="0.2">
      <c r="A29" s="403"/>
      <c r="B29" s="416" t="s">
        <v>485</v>
      </c>
      <c r="C29" s="417">
        <v>6.4999999999999997E-3</v>
      </c>
      <c r="D29" s="410" t="s">
        <v>475</v>
      </c>
    </row>
    <row r="30" spans="1:6" s="91" customFormat="1" x14ac:dyDescent="0.2">
      <c r="A30" s="403"/>
      <c r="B30" s="416" t="s">
        <v>486</v>
      </c>
      <c r="C30" s="417">
        <v>0</v>
      </c>
      <c r="D30" s="410" t="s">
        <v>475</v>
      </c>
    </row>
    <row r="31" spans="1:6" x14ac:dyDescent="0.2">
      <c r="A31" s="403"/>
      <c r="B31" s="458"/>
      <c r="C31" s="461"/>
      <c r="D31" s="405"/>
      <c r="F31" s="95"/>
    </row>
    <row r="32" spans="1:6" ht="12.75" customHeight="1" x14ac:dyDescent="0.2">
      <c r="A32" s="676" t="s">
        <v>487</v>
      </c>
      <c r="B32" s="677"/>
      <c r="C32" s="677"/>
      <c r="D32" s="678"/>
    </row>
    <row r="33" spans="1:4" ht="12.75" customHeight="1" x14ac:dyDescent="0.2">
      <c r="A33" s="401"/>
      <c r="B33" s="459"/>
      <c r="C33" s="460"/>
      <c r="D33" s="404"/>
    </row>
    <row r="34" spans="1:4" ht="8.1" customHeight="1" x14ac:dyDescent="0.2">
      <c r="A34" s="679" t="s">
        <v>1277</v>
      </c>
      <c r="B34" s="680"/>
      <c r="C34" s="681">
        <v>0.15570000000000001</v>
      </c>
      <c r="D34" s="682"/>
    </row>
    <row r="35" spans="1:4" ht="12.75" customHeight="1" x14ac:dyDescent="0.2">
      <c r="A35" s="679"/>
      <c r="B35" s="680"/>
      <c r="C35" s="683"/>
      <c r="D35" s="684"/>
    </row>
    <row r="36" spans="1:4" s="91" customFormat="1" ht="6" x14ac:dyDescent="0.15">
      <c r="A36" s="431"/>
      <c r="C36" s="436"/>
      <c r="D36" s="437"/>
    </row>
    <row r="37" spans="1:4" x14ac:dyDescent="0.2">
      <c r="A37" s="434"/>
      <c r="C37" s="444"/>
      <c r="D37" s="445"/>
    </row>
    <row r="38" spans="1:4" x14ac:dyDescent="0.2">
      <c r="A38" s="446" t="s">
        <v>490</v>
      </c>
      <c r="D38" s="445"/>
    </row>
    <row r="39" spans="1:4" x14ac:dyDescent="0.2">
      <c r="A39" s="446" t="str">
        <f>CONCATENATE("do ISS para ", B13," é de ",C28," %",", com a respectiva alíquota de ",C29,"  %")</f>
        <v>do ISS para Edificações é de 0,03 %, com a respectiva alíquota de 0,0065  %</v>
      </c>
      <c r="D39" s="445"/>
    </row>
    <row r="40" spans="1:4" x14ac:dyDescent="0.2">
      <c r="A40" s="446"/>
      <c r="D40" s="445"/>
    </row>
    <row r="41" spans="1:4" x14ac:dyDescent="0.2">
      <c r="A41" s="447" t="s">
        <v>491</v>
      </c>
      <c r="B41" s="448"/>
      <c r="C41" s="449"/>
      <c r="D41" s="418"/>
    </row>
    <row r="42" spans="1:4" x14ac:dyDescent="0.2">
      <c r="A42" s="447" t="str">
        <f>CONCATENATE("elaboração do orçamento foi ",B9,", e que esta é a alternativa mais adequada para ")</f>
        <v xml:space="preserve">elaboração do orçamento foi Sem Desoneração, e que esta é a alternativa mais adequada para </v>
      </c>
      <c r="C42" s="449"/>
      <c r="D42" s="418"/>
    </row>
    <row r="43" spans="1:4" x14ac:dyDescent="0.2">
      <c r="A43" s="447" t="s">
        <v>492</v>
      </c>
      <c r="C43" s="449"/>
      <c r="D43" s="418"/>
    </row>
    <row r="44" spans="1:4" x14ac:dyDescent="0.2">
      <c r="A44" s="434"/>
      <c r="D44" s="445"/>
    </row>
    <row r="45" spans="1:4" x14ac:dyDescent="0.2">
      <c r="A45" s="434"/>
      <c r="D45" s="445"/>
    </row>
    <row r="46" spans="1:4" x14ac:dyDescent="0.2">
      <c r="A46" s="434"/>
      <c r="D46" s="445"/>
    </row>
    <row r="47" spans="1:4" x14ac:dyDescent="0.2">
      <c r="A47" s="440" t="s">
        <v>493</v>
      </c>
      <c r="B47" s="105" t="s">
        <v>1270</v>
      </c>
      <c r="D47" s="445"/>
    </row>
    <row r="48" spans="1:4" x14ac:dyDescent="0.2">
      <c r="A48" s="440" t="s">
        <v>494</v>
      </c>
      <c r="B48" s="450" t="s">
        <v>1272</v>
      </c>
      <c r="D48" s="445"/>
    </row>
    <row r="49" spans="1:4" ht="13.5" thickBot="1" x14ac:dyDescent="0.25">
      <c r="A49" s="451"/>
      <c r="B49" s="452"/>
      <c r="C49" s="453"/>
      <c r="D49" s="454"/>
    </row>
    <row r="51" spans="1:4" x14ac:dyDescent="0.2">
      <c r="C51" s="90"/>
    </row>
  </sheetData>
  <protectedRanges>
    <protectedRange sqref="C17:C20" name="Intervalo1"/>
    <protectedRange sqref="C21:C22 C31:C33" name="Intervalo2"/>
  </protectedRanges>
  <mergeCells count="10">
    <mergeCell ref="A32:D32"/>
    <mergeCell ref="A34:B35"/>
    <mergeCell ref="C34:D35"/>
    <mergeCell ref="A24:D24"/>
    <mergeCell ref="A1:D1"/>
    <mergeCell ref="B3:D3"/>
    <mergeCell ref="B4:D4"/>
    <mergeCell ref="A7:D7"/>
    <mergeCell ref="A11:D11"/>
    <mergeCell ref="A15:D15"/>
  </mergeCells>
  <dataValidations disablePrompts="1" count="4">
    <dataValidation type="decimal" allowBlank="1" showInputMessage="1" showErrorMessage="1" errorTitle="Atenção" error="O valor deve estar entre 0 e 100" sqref="WVK983062 IY28 SU28 ACQ28 AMM28 AWI28 BGE28 BQA28 BZW28 CJS28 CTO28 DDK28 DNG28 DXC28 EGY28 EQU28 FAQ28 FKM28 FUI28 GEE28 GOA28 GXW28 HHS28 HRO28 IBK28 ILG28 IVC28 JEY28 JOU28 JYQ28 KIM28 KSI28 LCE28 LMA28 LVW28 MFS28 MPO28 MZK28 NJG28 NTC28 OCY28 OMU28 OWQ28 PGM28 PQI28 QAE28 QKA28 QTW28 RDS28 RNO28 RXK28 SHG28 SRC28 TAY28 TKU28 TUQ28 UEM28 UOI28 UYE28 VIA28 VRW28 WBS28 WLO28 WVK28 C65558 IY65558 SU65558 ACQ65558 AMM65558 AWI65558 BGE65558 BQA65558 BZW65558 CJS65558 CTO65558 DDK65558 DNG65558 DXC65558 EGY65558 EQU65558 FAQ65558 FKM65558 FUI65558 GEE65558 GOA65558 GXW65558 HHS65558 HRO65558 IBK65558 ILG65558 IVC65558 JEY65558 JOU65558 JYQ65558 KIM65558 KSI65558 LCE65558 LMA65558 LVW65558 MFS65558 MPO65558 MZK65558 NJG65558 NTC65558 OCY65558 OMU65558 OWQ65558 PGM65558 PQI65558 QAE65558 QKA65558 QTW65558 RDS65558 RNO65558 RXK65558 SHG65558 SRC65558 TAY65558 TKU65558 TUQ65558 UEM65558 UOI65558 UYE65558 VIA65558 VRW65558 WBS65558 WLO65558 WVK65558 C131094 IY131094 SU131094 ACQ131094 AMM131094 AWI131094 BGE131094 BQA131094 BZW131094 CJS131094 CTO131094 DDK131094 DNG131094 DXC131094 EGY131094 EQU131094 FAQ131094 FKM131094 FUI131094 GEE131094 GOA131094 GXW131094 HHS131094 HRO131094 IBK131094 ILG131094 IVC131094 JEY131094 JOU131094 JYQ131094 KIM131094 KSI131094 LCE131094 LMA131094 LVW131094 MFS131094 MPO131094 MZK131094 NJG131094 NTC131094 OCY131094 OMU131094 OWQ131094 PGM131094 PQI131094 QAE131094 QKA131094 QTW131094 RDS131094 RNO131094 RXK131094 SHG131094 SRC131094 TAY131094 TKU131094 TUQ131094 UEM131094 UOI131094 UYE131094 VIA131094 VRW131094 WBS131094 WLO131094 WVK131094 C196630 IY196630 SU196630 ACQ196630 AMM196630 AWI196630 BGE196630 BQA196630 BZW196630 CJS196630 CTO196630 DDK196630 DNG196630 DXC196630 EGY196630 EQU196630 FAQ196630 FKM196630 FUI196630 GEE196630 GOA196630 GXW196630 HHS196630 HRO196630 IBK196630 ILG196630 IVC196630 JEY196630 JOU196630 JYQ196630 KIM196630 KSI196630 LCE196630 LMA196630 LVW196630 MFS196630 MPO196630 MZK196630 NJG196630 NTC196630 OCY196630 OMU196630 OWQ196630 PGM196630 PQI196630 QAE196630 QKA196630 QTW196630 RDS196630 RNO196630 RXK196630 SHG196630 SRC196630 TAY196630 TKU196630 TUQ196630 UEM196630 UOI196630 UYE196630 VIA196630 VRW196630 WBS196630 WLO196630 WVK196630 C262166 IY262166 SU262166 ACQ262166 AMM262166 AWI262166 BGE262166 BQA262166 BZW262166 CJS262166 CTO262166 DDK262166 DNG262166 DXC262166 EGY262166 EQU262166 FAQ262166 FKM262166 FUI262166 GEE262166 GOA262166 GXW262166 HHS262166 HRO262166 IBK262166 ILG262166 IVC262166 JEY262166 JOU262166 JYQ262166 KIM262166 KSI262166 LCE262166 LMA262166 LVW262166 MFS262166 MPO262166 MZK262166 NJG262166 NTC262166 OCY262166 OMU262166 OWQ262166 PGM262166 PQI262166 QAE262166 QKA262166 QTW262166 RDS262166 RNO262166 RXK262166 SHG262166 SRC262166 TAY262166 TKU262166 TUQ262166 UEM262166 UOI262166 UYE262166 VIA262166 VRW262166 WBS262166 WLO262166 WVK262166 C327702 IY327702 SU327702 ACQ327702 AMM327702 AWI327702 BGE327702 BQA327702 BZW327702 CJS327702 CTO327702 DDK327702 DNG327702 DXC327702 EGY327702 EQU327702 FAQ327702 FKM327702 FUI327702 GEE327702 GOA327702 GXW327702 HHS327702 HRO327702 IBK327702 ILG327702 IVC327702 JEY327702 JOU327702 JYQ327702 KIM327702 KSI327702 LCE327702 LMA327702 LVW327702 MFS327702 MPO327702 MZK327702 NJG327702 NTC327702 OCY327702 OMU327702 OWQ327702 PGM327702 PQI327702 QAE327702 QKA327702 QTW327702 RDS327702 RNO327702 RXK327702 SHG327702 SRC327702 TAY327702 TKU327702 TUQ327702 UEM327702 UOI327702 UYE327702 VIA327702 VRW327702 WBS327702 WLO327702 WVK327702 C393238 IY393238 SU393238 ACQ393238 AMM393238 AWI393238 BGE393238 BQA393238 BZW393238 CJS393238 CTO393238 DDK393238 DNG393238 DXC393238 EGY393238 EQU393238 FAQ393238 FKM393238 FUI393238 GEE393238 GOA393238 GXW393238 HHS393238 HRO393238 IBK393238 ILG393238 IVC393238 JEY393238 JOU393238 JYQ393238 KIM393238 KSI393238 LCE393238 LMA393238 LVW393238 MFS393238 MPO393238 MZK393238 NJG393238 NTC393238 OCY393238 OMU393238 OWQ393238 PGM393238 PQI393238 QAE393238 QKA393238 QTW393238 RDS393238 RNO393238 RXK393238 SHG393238 SRC393238 TAY393238 TKU393238 TUQ393238 UEM393238 UOI393238 UYE393238 VIA393238 VRW393238 WBS393238 WLO393238 WVK393238 C458774 IY458774 SU458774 ACQ458774 AMM458774 AWI458774 BGE458774 BQA458774 BZW458774 CJS458774 CTO458774 DDK458774 DNG458774 DXC458774 EGY458774 EQU458774 FAQ458774 FKM458774 FUI458774 GEE458774 GOA458774 GXW458774 HHS458774 HRO458774 IBK458774 ILG458774 IVC458774 JEY458774 JOU458774 JYQ458774 KIM458774 KSI458774 LCE458774 LMA458774 LVW458774 MFS458774 MPO458774 MZK458774 NJG458774 NTC458774 OCY458774 OMU458774 OWQ458774 PGM458774 PQI458774 QAE458774 QKA458774 QTW458774 RDS458774 RNO458774 RXK458774 SHG458774 SRC458774 TAY458774 TKU458774 TUQ458774 UEM458774 UOI458774 UYE458774 VIA458774 VRW458774 WBS458774 WLO458774 WVK458774 C524310 IY524310 SU524310 ACQ524310 AMM524310 AWI524310 BGE524310 BQA524310 BZW524310 CJS524310 CTO524310 DDK524310 DNG524310 DXC524310 EGY524310 EQU524310 FAQ524310 FKM524310 FUI524310 GEE524310 GOA524310 GXW524310 HHS524310 HRO524310 IBK524310 ILG524310 IVC524310 JEY524310 JOU524310 JYQ524310 KIM524310 KSI524310 LCE524310 LMA524310 LVW524310 MFS524310 MPO524310 MZK524310 NJG524310 NTC524310 OCY524310 OMU524310 OWQ524310 PGM524310 PQI524310 QAE524310 QKA524310 QTW524310 RDS524310 RNO524310 RXK524310 SHG524310 SRC524310 TAY524310 TKU524310 TUQ524310 UEM524310 UOI524310 UYE524310 VIA524310 VRW524310 WBS524310 WLO524310 WVK524310 C589846 IY589846 SU589846 ACQ589846 AMM589846 AWI589846 BGE589846 BQA589846 BZW589846 CJS589846 CTO589846 DDK589846 DNG589846 DXC589846 EGY589846 EQU589846 FAQ589846 FKM589846 FUI589846 GEE589846 GOA589846 GXW589846 HHS589846 HRO589846 IBK589846 ILG589846 IVC589846 JEY589846 JOU589846 JYQ589846 KIM589846 KSI589846 LCE589846 LMA589846 LVW589846 MFS589846 MPO589846 MZK589846 NJG589846 NTC589846 OCY589846 OMU589846 OWQ589846 PGM589846 PQI589846 QAE589846 QKA589846 QTW589846 RDS589846 RNO589846 RXK589846 SHG589846 SRC589846 TAY589846 TKU589846 TUQ589846 UEM589846 UOI589846 UYE589846 VIA589846 VRW589846 WBS589846 WLO589846 WVK589846 C655382 IY655382 SU655382 ACQ655382 AMM655382 AWI655382 BGE655382 BQA655382 BZW655382 CJS655382 CTO655382 DDK655382 DNG655382 DXC655382 EGY655382 EQU655382 FAQ655382 FKM655382 FUI655382 GEE655382 GOA655382 GXW655382 HHS655382 HRO655382 IBK655382 ILG655382 IVC655382 JEY655382 JOU655382 JYQ655382 KIM655382 KSI655382 LCE655382 LMA655382 LVW655382 MFS655382 MPO655382 MZK655382 NJG655382 NTC655382 OCY655382 OMU655382 OWQ655382 PGM655382 PQI655382 QAE655382 QKA655382 QTW655382 RDS655382 RNO655382 RXK655382 SHG655382 SRC655382 TAY655382 TKU655382 TUQ655382 UEM655382 UOI655382 UYE655382 VIA655382 VRW655382 WBS655382 WLO655382 WVK655382 C720918 IY720918 SU720918 ACQ720918 AMM720918 AWI720918 BGE720918 BQA720918 BZW720918 CJS720918 CTO720918 DDK720918 DNG720918 DXC720918 EGY720918 EQU720918 FAQ720918 FKM720918 FUI720918 GEE720918 GOA720918 GXW720918 HHS720918 HRO720918 IBK720918 ILG720918 IVC720918 JEY720918 JOU720918 JYQ720918 KIM720918 KSI720918 LCE720918 LMA720918 LVW720918 MFS720918 MPO720918 MZK720918 NJG720918 NTC720918 OCY720918 OMU720918 OWQ720918 PGM720918 PQI720918 QAE720918 QKA720918 QTW720918 RDS720918 RNO720918 RXK720918 SHG720918 SRC720918 TAY720918 TKU720918 TUQ720918 UEM720918 UOI720918 UYE720918 VIA720918 VRW720918 WBS720918 WLO720918 WVK720918 C786454 IY786454 SU786454 ACQ786454 AMM786454 AWI786454 BGE786454 BQA786454 BZW786454 CJS786454 CTO786454 DDK786454 DNG786454 DXC786454 EGY786454 EQU786454 FAQ786454 FKM786454 FUI786454 GEE786454 GOA786454 GXW786454 HHS786454 HRO786454 IBK786454 ILG786454 IVC786454 JEY786454 JOU786454 JYQ786454 KIM786454 KSI786454 LCE786454 LMA786454 LVW786454 MFS786454 MPO786454 MZK786454 NJG786454 NTC786454 OCY786454 OMU786454 OWQ786454 PGM786454 PQI786454 QAE786454 QKA786454 QTW786454 RDS786454 RNO786454 RXK786454 SHG786454 SRC786454 TAY786454 TKU786454 TUQ786454 UEM786454 UOI786454 UYE786454 VIA786454 VRW786454 WBS786454 WLO786454 WVK786454 C851990 IY851990 SU851990 ACQ851990 AMM851990 AWI851990 BGE851990 BQA851990 BZW851990 CJS851990 CTO851990 DDK851990 DNG851990 DXC851990 EGY851990 EQU851990 FAQ851990 FKM851990 FUI851990 GEE851990 GOA851990 GXW851990 HHS851990 HRO851990 IBK851990 ILG851990 IVC851990 JEY851990 JOU851990 JYQ851990 KIM851990 KSI851990 LCE851990 LMA851990 LVW851990 MFS851990 MPO851990 MZK851990 NJG851990 NTC851990 OCY851990 OMU851990 OWQ851990 PGM851990 PQI851990 QAE851990 QKA851990 QTW851990 RDS851990 RNO851990 RXK851990 SHG851990 SRC851990 TAY851990 TKU851990 TUQ851990 UEM851990 UOI851990 UYE851990 VIA851990 VRW851990 WBS851990 WLO851990 WVK851990 C917526 IY917526 SU917526 ACQ917526 AMM917526 AWI917526 BGE917526 BQA917526 BZW917526 CJS917526 CTO917526 DDK917526 DNG917526 DXC917526 EGY917526 EQU917526 FAQ917526 FKM917526 FUI917526 GEE917526 GOA917526 GXW917526 HHS917526 HRO917526 IBK917526 ILG917526 IVC917526 JEY917526 JOU917526 JYQ917526 KIM917526 KSI917526 LCE917526 LMA917526 LVW917526 MFS917526 MPO917526 MZK917526 NJG917526 NTC917526 OCY917526 OMU917526 OWQ917526 PGM917526 PQI917526 QAE917526 QKA917526 QTW917526 RDS917526 RNO917526 RXK917526 SHG917526 SRC917526 TAY917526 TKU917526 TUQ917526 UEM917526 UOI917526 UYE917526 VIA917526 VRW917526 WBS917526 WLO917526 WVK917526 C983062 IY983062 SU983062 ACQ983062 AMM983062 AWI983062 BGE983062 BQA983062 BZW983062 CJS983062 CTO983062 DDK983062 DNG983062 DXC983062 EGY983062 EQU983062 FAQ983062 FKM983062 FUI983062 GEE983062 GOA983062 GXW983062 HHS983062 HRO983062 IBK983062 ILG983062 IVC983062 JEY983062 JOU983062 JYQ983062 KIM983062 KSI983062 LCE983062 LMA983062 LVW983062 MFS983062 MPO983062 MZK983062 NJG983062 NTC983062 OCY983062 OMU983062 OWQ983062 PGM983062 PQI983062 QAE983062 QKA983062 QTW983062 RDS983062 RNO983062 RXK983062 SHG983062 SRC983062 TAY983062 TKU983062 TUQ983062 UEM983062 UOI983062 UYE983062 VIA983062 VRW983062 WBS983062 WLO983062" xr:uid="{505A94D5-25A3-4292-A940-8D59F422CD8A}">
      <formula1>0</formula1>
      <formula2>100</formula2>
    </dataValidation>
    <dataValidation type="decimal" allowBlank="1" showInputMessage="1" showErrorMessage="1" errorTitle="Atenção" error="O valor deve estar entre 2%  e  5%" sqref="WVK983063 IY29 SU29 ACQ29 AMM29 AWI29 BGE29 BQA29 BZW29 CJS29 CTO29 DDK29 DNG29 DXC29 EGY29 EQU29 FAQ29 FKM29 FUI29 GEE29 GOA29 GXW29 HHS29 HRO29 IBK29 ILG29 IVC29 JEY29 JOU29 JYQ29 KIM29 KSI29 LCE29 LMA29 LVW29 MFS29 MPO29 MZK29 NJG29 NTC29 OCY29 OMU29 OWQ29 PGM29 PQI29 QAE29 QKA29 QTW29 RDS29 RNO29 RXK29 SHG29 SRC29 TAY29 TKU29 TUQ29 UEM29 UOI29 UYE29 VIA29 VRW29 WBS29 WLO29 WVK29 C65559 IY65559 SU65559 ACQ65559 AMM65559 AWI65559 BGE65559 BQA65559 BZW65559 CJS65559 CTO65559 DDK65559 DNG65559 DXC65559 EGY65559 EQU65559 FAQ65559 FKM65559 FUI65559 GEE65559 GOA65559 GXW65559 HHS65559 HRO65559 IBK65559 ILG65559 IVC65559 JEY65559 JOU65559 JYQ65559 KIM65559 KSI65559 LCE65559 LMA65559 LVW65559 MFS65559 MPO65559 MZK65559 NJG65559 NTC65559 OCY65559 OMU65559 OWQ65559 PGM65559 PQI65559 QAE65559 QKA65559 QTW65559 RDS65559 RNO65559 RXK65559 SHG65559 SRC65559 TAY65559 TKU65559 TUQ65559 UEM65559 UOI65559 UYE65559 VIA65559 VRW65559 WBS65559 WLO65559 WVK65559 C131095 IY131095 SU131095 ACQ131095 AMM131095 AWI131095 BGE131095 BQA131095 BZW131095 CJS131095 CTO131095 DDK131095 DNG131095 DXC131095 EGY131095 EQU131095 FAQ131095 FKM131095 FUI131095 GEE131095 GOA131095 GXW131095 HHS131095 HRO131095 IBK131095 ILG131095 IVC131095 JEY131095 JOU131095 JYQ131095 KIM131095 KSI131095 LCE131095 LMA131095 LVW131095 MFS131095 MPO131095 MZK131095 NJG131095 NTC131095 OCY131095 OMU131095 OWQ131095 PGM131095 PQI131095 QAE131095 QKA131095 QTW131095 RDS131095 RNO131095 RXK131095 SHG131095 SRC131095 TAY131095 TKU131095 TUQ131095 UEM131095 UOI131095 UYE131095 VIA131095 VRW131095 WBS131095 WLO131095 WVK131095 C196631 IY196631 SU196631 ACQ196631 AMM196631 AWI196631 BGE196631 BQA196631 BZW196631 CJS196631 CTO196631 DDK196631 DNG196631 DXC196631 EGY196631 EQU196631 FAQ196631 FKM196631 FUI196631 GEE196631 GOA196631 GXW196631 HHS196631 HRO196631 IBK196631 ILG196631 IVC196631 JEY196631 JOU196631 JYQ196631 KIM196631 KSI196631 LCE196631 LMA196631 LVW196631 MFS196631 MPO196631 MZK196631 NJG196631 NTC196631 OCY196631 OMU196631 OWQ196631 PGM196631 PQI196631 QAE196631 QKA196631 QTW196631 RDS196631 RNO196631 RXK196631 SHG196631 SRC196631 TAY196631 TKU196631 TUQ196631 UEM196631 UOI196631 UYE196631 VIA196631 VRW196631 WBS196631 WLO196631 WVK196631 C262167 IY262167 SU262167 ACQ262167 AMM262167 AWI262167 BGE262167 BQA262167 BZW262167 CJS262167 CTO262167 DDK262167 DNG262167 DXC262167 EGY262167 EQU262167 FAQ262167 FKM262167 FUI262167 GEE262167 GOA262167 GXW262167 HHS262167 HRO262167 IBK262167 ILG262167 IVC262167 JEY262167 JOU262167 JYQ262167 KIM262167 KSI262167 LCE262167 LMA262167 LVW262167 MFS262167 MPO262167 MZK262167 NJG262167 NTC262167 OCY262167 OMU262167 OWQ262167 PGM262167 PQI262167 QAE262167 QKA262167 QTW262167 RDS262167 RNO262167 RXK262167 SHG262167 SRC262167 TAY262167 TKU262167 TUQ262167 UEM262167 UOI262167 UYE262167 VIA262167 VRW262167 WBS262167 WLO262167 WVK262167 C327703 IY327703 SU327703 ACQ327703 AMM327703 AWI327703 BGE327703 BQA327703 BZW327703 CJS327703 CTO327703 DDK327703 DNG327703 DXC327703 EGY327703 EQU327703 FAQ327703 FKM327703 FUI327703 GEE327703 GOA327703 GXW327703 HHS327703 HRO327703 IBK327703 ILG327703 IVC327703 JEY327703 JOU327703 JYQ327703 KIM327703 KSI327703 LCE327703 LMA327703 LVW327703 MFS327703 MPO327703 MZK327703 NJG327703 NTC327703 OCY327703 OMU327703 OWQ327703 PGM327703 PQI327703 QAE327703 QKA327703 QTW327703 RDS327703 RNO327703 RXK327703 SHG327703 SRC327703 TAY327703 TKU327703 TUQ327703 UEM327703 UOI327703 UYE327703 VIA327703 VRW327703 WBS327703 WLO327703 WVK327703 C393239 IY393239 SU393239 ACQ393239 AMM393239 AWI393239 BGE393239 BQA393239 BZW393239 CJS393239 CTO393239 DDK393239 DNG393239 DXC393239 EGY393239 EQU393239 FAQ393239 FKM393239 FUI393239 GEE393239 GOA393239 GXW393239 HHS393239 HRO393239 IBK393239 ILG393239 IVC393239 JEY393239 JOU393239 JYQ393239 KIM393239 KSI393239 LCE393239 LMA393239 LVW393239 MFS393239 MPO393239 MZK393239 NJG393239 NTC393239 OCY393239 OMU393239 OWQ393239 PGM393239 PQI393239 QAE393239 QKA393239 QTW393239 RDS393239 RNO393239 RXK393239 SHG393239 SRC393239 TAY393239 TKU393239 TUQ393239 UEM393239 UOI393239 UYE393239 VIA393239 VRW393239 WBS393239 WLO393239 WVK393239 C458775 IY458775 SU458775 ACQ458775 AMM458775 AWI458775 BGE458775 BQA458775 BZW458775 CJS458775 CTO458775 DDK458775 DNG458775 DXC458775 EGY458775 EQU458775 FAQ458775 FKM458775 FUI458775 GEE458775 GOA458775 GXW458775 HHS458775 HRO458775 IBK458775 ILG458775 IVC458775 JEY458775 JOU458775 JYQ458775 KIM458775 KSI458775 LCE458775 LMA458775 LVW458775 MFS458775 MPO458775 MZK458775 NJG458775 NTC458775 OCY458775 OMU458775 OWQ458775 PGM458775 PQI458775 QAE458775 QKA458775 QTW458775 RDS458775 RNO458775 RXK458775 SHG458775 SRC458775 TAY458775 TKU458775 TUQ458775 UEM458775 UOI458775 UYE458775 VIA458775 VRW458775 WBS458775 WLO458775 WVK458775 C524311 IY524311 SU524311 ACQ524311 AMM524311 AWI524311 BGE524311 BQA524311 BZW524311 CJS524311 CTO524311 DDK524311 DNG524311 DXC524311 EGY524311 EQU524311 FAQ524311 FKM524311 FUI524311 GEE524311 GOA524311 GXW524311 HHS524311 HRO524311 IBK524311 ILG524311 IVC524311 JEY524311 JOU524311 JYQ524311 KIM524311 KSI524311 LCE524311 LMA524311 LVW524311 MFS524311 MPO524311 MZK524311 NJG524311 NTC524311 OCY524311 OMU524311 OWQ524311 PGM524311 PQI524311 QAE524311 QKA524311 QTW524311 RDS524311 RNO524311 RXK524311 SHG524311 SRC524311 TAY524311 TKU524311 TUQ524311 UEM524311 UOI524311 UYE524311 VIA524311 VRW524311 WBS524311 WLO524311 WVK524311 C589847 IY589847 SU589847 ACQ589847 AMM589847 AWI589847 BGE589847 BQA589847 BZW589847 CJS589847 CTO589847 DDK589847 DNG589847 DXC589847 EGY589847 EQU589847 FAQ589847 FKM589847 FUI589847 GEE589847 GOA589847 GXW589847 HHS589847 HRO589847 IBK589847 ILG589847 IVC589847 JEY589847 JOU589847 JYQ589847 KIM589847 KSI589847 LCE589847 LMA589847 LVW589847 MFS589847 MPO589847 MZK589847 NJG589847 NTC589847 OCY589847 OMU589847 OWQ589847 PGM589847 PQI589847 QAE589847 QKA589847 QTW589847 RDS589847 RNO589847 RXK589847 SHG589847 SRC589847 TAY589847 TKU589847 TUQ589847 UEM589847 UOI589847 UYE589847 VIA589847 VRW589847 WBS589847 WLO589847 WVK589847 C655383 IY655383 SU655383 ACQ655383 AMM655383 AWI655383 BGE655383 BQA655383 BZW655383 CJS655383 CTO655383 DDK655383 DNG655383 DXC655383 EGY655383 EQU655383 FAQ655383 FKM655383 FUI655383 GEE655383 GOA655383 GXW655383 HHS655383 HRO655383 IBK655383 ILG655383 IVC655383 JEY655383 JOU655383 JYQ655383 KIM655383 KSI655383 LCE655383 LMA655383 LVW655383 MFS655383 MPO655383 MZK655383 NJG655383 NTC655383 OCY655383 OMU655383 OWQ655383 PGM655383 PQI655383 QAE655383 QKA655383 QTW655383 RDS655383 RNO655383 RXK655383 SHG655383 SRC655383 TAY655383 TKU655383 TUQ655383 UEM655383 UOI655383 UYE655383 VIA655383 VRW655383 WBS655383 WLO655383 WVK655383 C720919 IY720919 SU720919 ACQ720919 AMM720919 AWI720919 BGE720919 BQA720919 BZW720919 CJS720919 CTO720919 DDK720919 DNG720919 DXC720919 EGY720919 EQU720919 FAQ720919 FKM720919 FUI720919 GEE720919 GOA720919 GXW720919 HHS720919 HRO720919 IBK720919 ILG720919 IVC720919 JEY720919 JOU720919 JYQ720919 KIM720919 KSI720919 LCE720919 LMA720919 LVW720919 MFS720919 MPO720919 MZK720919 NJG720919 NTC720919 OCY720919 OMU720919 OWQ720919 PGM720919 PQI720919 QAE720919 QKA720919 QTW720919 RDS720919 RNO720919 RXK720919 SHG720919 SRC720919 TAY720919 TKU720919 TUQ720919 UEM720919 UOI720919 UYE720919 VIA720919 VRW720919 WBS720919 WLO720919 WVK720919 C786455 IY786455 SU786455 ACQ786455 AMM786455 AWI786455 BGE786455 BQA786455 BZW786455 CJS786455 CTO786455 DDK786455 DNG786455 DXC786455 EGY786455 EQU786455 FAQ786455 FKM786455 FUI786455 GEE786455 GOA786455 GXW786455 HHS786455 HRO786455 IBK786455 ILG786455 IVC786455 JEY786455 JOU786455 JYQ786455 KIM786455 KSI786455 LCE786455 LMA786455 LVW786455 MFS786455 MPO786455 MZK786455 NJG786455 NTC786455 OCY786455 OMU786455 OWQ786455 PGM786455 PQI786455 QAE786455 QKA786455 QTW786455 RDS786455 RNO786455 RXK786455 SHG786455 SRC786455 TAY786455 TKU786455 TUQ786455 UEM786455 UOI786455 UYE786455 VIA786455 VRW786455 WBS786455 WLO786455 WVK786455 C851991 IY851991 SU851991 ACQ851991 AMM851991 AWI851991 BGE851991 BQA851991 BZW851991 CJS851991 CTO851991 DDK851991 DNG851991 DXC851991 EGY851991 EQU851991 FAQ851991 FKM851991 FUI851991 GEE851991 GOA851991 GXW851991 HHS851991 HRO851991 IBK851991 ILG851991 IVC851991 JEY851991 JOU851991 JYQ851991 KIM851991 KSI851991 LCE851991 LMA851991 LVW851991 MFS851991 MPO851991 MZK851991 NJG851991 NTC851991 OCY851991 OMU851991 OWQ851991 PGM851991 PQI851991 QAE851991 QKA851991 QTW851991 RDS851991 RNO851991 RXK851991 SHG851991 SRC851991 TAY851991 TKU851991 TUQ851991 UEM851991 UOI851991 UYE851991 VIA851991 VRW851991 WBS851991 WLO851991 WVK851991 C917527 IY917527 SU917527 ACQ917527 AMM917527 AWI917527 BGE917527 BQA917527 BZW917527 CJS917527 CTO917527 DDK917527 DNG917527 DXC917527 EGY917527 EQU917527 FAQ917527 FKM917527 FUI917527 GEE917527 GOA917527 GXW917527 HHS917527 HRO917527 IBK917527 ILG917527 IVC917527 JEY917527 JOU917527 JYQ917527 KIM917527 KSI917527 LCE917527 LMA917527 LVW917527 MFS917527 MPO917527 MZK917527 NJG917527 NTC917527 OCY917527 OMU917527 OWQ917527 PGM917527 PQI917527 QAE917527 QKA917527 QTW917527 RDS917527 RNO917527 RXK917527 SHG917527 SRC917527 TAY917527 TKU917527 TUQ917527 UEM917527 UOI917527 UYE917527 VIA917527 VRW917527 WBS917527 WLO917527 WVK917527 C983063 IY983063 SU983063 ACQ983063 AMM983063 AWI983063 BGE983063 BQA983063 BZW983063 CJS983063 CTO983063 DDK983063 DNG983063 DXC983063 EGY983063 EQU983063 FAQ983063 FKM983063 FUI983063 GEE983063 GOA983063 GXW983063 HHS983063 HRO983063 IBK983063 ILG983063 IVC983063 JEY983063 JOU983063 JYQ983063 KIM983063 KSI983063 LCE983063 LMA983063 LVW983063 MFS983063 MPO983063 MZK983063 NJG983063 NTC983063 OCY983063 OMU983063 OWQ983063 PGM983063 PQI983063 QAE983063 QKA983063 QTW983063 RDS983063 RNO983063 RXK983063 SHG983063 SRC983063 TAY983063 TKU983063 TUQ983063 UEM983063 UOI983063 UYE983063 VIA983063 VRW983063 WBS983063 WLO983063" xr:uid="{A9B2D3D3-3983-4E2C-A7B6-C20057741949}">
      <formula1>2</formula1>
      <formula2>5</formula2>
    </dataValidation>
    <dataValidation type="list" allowBlank="1" showInputMessage="1" showErrorMessage="1" sqref="WVJ983043 IX9 ST9 ACP9 AML9 AWH9 BGD9 BPZ9 BZV9 CJR9 CTN9 DDJ9 DNF9 DXB9 EGX9 EQT9 FAP9 FKL9 FUH9 GED9 GNZ9 GXV9 HHR9 HRN9 IBJ9 ILF9 IVB9 JEX9 JOT9 JYP9 KIL9 KSH9 LCD9 LLZ9 LVV9 MFR9 MPN9 MZJ9 NJF9 NTB9 OCX9 OMT9 OWP9 PGL9 PQH9 QAD9 QJZ9 QTV9 RDR9 RNN9 RXJ9 SHF9 SRB9 TAX9 TKT9 TUP9 UEL9 UOH9 UYD9 VHZ9 VRV9 WBR9 WLN9 WVJ9 B65539 IX65539 ST65539 ACP65539 AML65539 AWH65539 BGD65539 BPZ65539 BZV65539 CJR65539 CTN65539 DDJ65539 DNF65539 DXB65539 EGX65539 EQT65539 FAP65539 FKL65539 FUH65539 GED65539 GNZ65539 GXV65539 HHR65539 HRN65539 IBJ65539 ILF65539 IVB65539 JEX65539 JOT65539 JYP65539 KIL65539 KSH65539 LCD65539 LLZ65539 LVV65539 MFR65539 MPN65539 MZJ65539 NJF65539 NTB65539 OCX65539 OMT65539 OWP65539 PGL65539 PQH65539 QAD65539 QJZ65539 QTV65539 RDR65539 RNN65539 RXJ65539 SHF65539 SRB65539 TAX65539 TKT65539 TUP65539 UEL65539 UOH65539 UYD65539 VHZ65539 VRV65539 WBR65539 WLN65539 WVJ65539 B131075 IX131075 ST131075 ACP131075 AML131075 AWH131075 BGD131075 BPZ131075 BZV131075 CJR131075 CTN131075 DDJ131075 DNF131075 DXB131075 EGX131075 EQT131075 FAP131075 FKL131075 FUH131075 GED131075 GNZ131075 GXV131075 HHR131075 HRN131075 IBJ131075 ILF131075 IVB131075 JEX131075 JOT131075 JYP131075 KIL131075 KSH131075 LCD131075 LLZ131075 LVV131075 MFR131075 MPN131075 MZJ131075 NJF131075 NTB131075 OCX131075 OMT131075 OWP131075 PGL131075 PQH131075 QAD131075 QJZ131075 QTV131075 RDR131075 RNN131075 RXJ131075 SHF131075 SRB131075 TAX131075 TKT131075 TUP131075 UEL131075 UOH131075 UYD131075 VHZ131075 VRV131075 WBR131075 WLN131075 WVJ131075 B196611 IX196611 ST196611 ACP196611 AML196611 AWH196611 BGD196611 BPZ196611 BZV196611 CJR196611 CTN196611 DDJ196611 DNF196611 DXB196611 EGX196611 EQT196611 FAP196611 FKL196611 FUH196611 GED196611 GNZ196611 GXV196611 HHR196611 HRN196611 IBJ196611 ILF196611 IVB196611 JEX196611 JOT196611 JYP196611 KIL196611 KSH196611 LCD196611 LLZ196611 LVV196611 MFR196611 MPN196611 MZJ196611 NJF196611 NTB196611 OCX196611 OMT196611 OWP196611 PGL196611 PQH196611 QAD196611 QJZ196611 QTV196611 RDR196611 RNN196611 RXJ196611 SHF196611 SRB196611 TAX196611 TKT196611 TUP196611 UEL196611 UOH196611 UYD196611 VHZ196611 VRV196611 WBR196611 WLN196611 WVJ196611 B262147 IX262147 ST262147 ACP262147 AML262147 AWH262147 BGD262147 BPZ262147 BZV262147 CJR262147 CTN262147 DDJ262147 DNF262147 DXB262147 EGX262147 EQT262147 FAP262147 FKL262147 FUH262147 GED262147 GNZ262147 GXV262147 HHR262147 HRN262147 IBJ262147 ILF262147 IVB262147 JEX262147 JOT262147 JYP262147 KIL262147 KSH262147 LCD262147 LLZ262147 LVV262147 MFR262147 MPN262147 MZJ262147 NJF262147 NTB262147 OCX262147 OMT262147 OWP262147 PGL262147 PQH262147 QAD262147 QJZ262147 QTV262147 RDR262147 RNN262147 RXJ262147 SHF262147 SRB262147 TAX262147 TKT262147 TUP262147 UEL262147 UOH262147 UYD262147 VHZ262147 VRV262147 WBR262147 WLN262147 WVJ262147 B327683 IX327683 ST327683 ACP327683 AML327683 AWH327683 BGD327683 BPZ327683 BZV327683 CJR327683 CTN327683 DDJ327683 DNF327683 DXB327683 EGX327683 EQT327683 FAP327683 FKL327683 FUH327683 GED327683 GNZ327683 GXV327683 HHR327683 HRN327683 IBJ327683 ILF327683 IVB327683 JEX327683 JOT327683 JYP327683 KIL327683 KSH327683 LCD327683 LLZ327683 LVV327683 MFR327683 MPN327683 MZJ327683 NJF327683 NTB327683 OCX327683 OMT327683 OWP327683 PGL327683 PQH327683 QAD327683 QJZ327683 QTV327683 RDR327683 RNN327683 RXJ327683 SHF327683 SRB327683 TAX327683 TKT327683 TUP327683 UEL327683 UOH327683 UYD327683 VHZ327683 VRV327683 WBR327683 WLN327683 WVJ327683 B393219 IX393219 ST393219 ACP393219 AML393219 AWH393219 BGD393219 BPZ393219 BZV393219 CJR393219 CTN393219 DDJ393219 DNF393219 DXB393219 EGX393219 EQT393219 FAP393219 FKL393219 FUH393219 GED393219 GNZ393219 GXV393219 HHR393219 HRN393219 IBJ393219 ILF393219 IVB393219 JEX393219 JOT393219 JYP393219 KIL393219 KSH393219 LCD393219 LLZ393219 LVV393219 MFR393219 MPN393219 MZJ393219 NJF393219 NTB393219 OCX393219 OMT393219 OWP393219 PGL393219 PQH393219 QAD393219 QJZ393219 QTV393219 RDR393219 RNN393219 RXJ393219 SHF393219 SRB393219 TAX393219 TKT393219 TUP393219 UEL393219 UOH393219 UYD393219 VHZ393219 VRV393219 WBR393219 WLN393219 WVJ393219 B458755 IX458755 ST458755 ACP458755 AML458755 AWH458755 BGD458755 BPZ458755 BZV458755 CJR458755 CTN458755 DDJ458755 DNF458755 DXB458755 EGX458755 EQT458755 FAP458755 FKL458755 FUH458755 GED458755 GNZ458755 GXV458755 HHR458755 HRN458755 IBJ458755 ILF458755 IVB458755 JEX458755 JOT458755 JYP458755 KIL458755 KSH458755 LCD458755 LLZ458755 LVV458755 MFR458755 MPN458755 MZJ458755 NJF458755 NTB458755 OCX458755 OMT458755 OWP458755 PGL458755 PQH458755 QAD458755 QJZ458755 QTV458755 RDR458755 RNN458755 RXJ458755 SHF458755 SRB458755 TAX458755 TKT458755 TUP458755 UEL458755 UOH458755 UYD458755 VHZ458755 VRV458755 WBR458755 WLN458755 WVJ458755 B524291 IX524291 ST524291 ACP524291 AML524291 AWH524291 BGD524291 BPZ524291 BZV524291 CJR524291 CTN524291 DDJ524291 DNF524291 DXB524291 EGX524291 EQT524291 FAP524291 FKL524291 FUH524291 GED524291 GNZ524291 GXV524291 HHR524291 HRN524291 IBJ524291 ILF524291 IVB524291 JEX524291 JOT524291 JYP524291 KIL524291 KSH524291 LCD524291 LLZ524291 LVV524291 MFR524291 MPN524291 MZJ524291 NJF524291 NTB524291 OCX524291 OMT524291 OWP524291 PGL524291 PQH524291 QAD524291 QJZ524291 QTV524291 RDR524291 RNN524291 RXJ524291 SHF524291 SRB524291 TAX524291 TKT524291 TUP524291 UEL524291 UOH524291 UYD524291 VHZ524291 VRV524291 WBR524291 WLN524291 WVJ524291 B589827 IX589827 ST589827 ACP589827 AML589827 AWH589827 BGD589827 BPZ589827 BZV589827 CJR589827 CTN589827 DDJ589827 DNF589827 DXB589827 EGX589827 EQT589827 FAP589827 FKL589827 FUH589827 GED589827 GNZ589827 GXV589827 HHR589827 HRN589827 IBJ589827 ILF589827 IVB589827 JEX589827 JOT589827 JYP589827 KIL589827 KSH589827 LCD589827 LLZ589827 LVV589827 MFR589827 MPN589827 MZJ589827 NJF589827 NTB589827 OCX589827 OMT589827 OWP589827 PGL589827 PQH589827 QAD589827 QJZ589827 QTV589827 RDR589827 RNN589827 RXJ589827 SHF589827 SRB589827 TAX589827 TKT589827 TUP589827 UEL589827 UOH589827 UYD589827 VHZ589827 VRV589827 WBR589827 WLN589827 WVJ589827 B655363 IX655363 ST655363 ACP655363 AML655363 AWH655363 BGD655363 BPZ655363 BZV655363 CJR655363 CTN655363 DDJ655363 DNF655363 DXB655363 EGX655363 EQT655363 FAP655363 FKL655363 FUH655363 GED655363 GNZ655363 GXV655363 HHR655363 HRN655363 IBJ655363 ILF655363 IVB655363 JEX655363 JOT655363 JYP655363 KIL655363 KSH655363 LCD655363 LLZ655363 LVV655363 MFR655363 MPN655363 MZJ655363 NJF655363 NTB655363 OCX655363 OMT655363 OWP655363 PGL655363 PQH655363 QAD655363 QJZ655363 QTV655363 RDR655363 RNN655363 RXJ655363 SHF655363 SRB655363 TAX655363 TKT655363 TUP655363 UEL655363 UOH655363 UYD655363 VHZ655363 VRV655363 WBR655363 WLN655363 WVJ655363 B720899 IX720899 ST720899 ACP720899 AML720899 AWH720899 BGD720899 BPZ720899 BZV720899 CJR720899 CTN720899 DDJ720899 DNF720899 DXB720899 EGX720899 EQT720899 FAP720899 FKL720899 FUH720899 GED720899 GNZ720899 GXV720899 HHR720899 HRN720899 IBJ720899 ILF720899 IVB720899 JEX720899 JOT720899 JYP720899 KIL720899 KSH720899 LCD720899 LLZ720899 LVV720899 MFR720899 MPN720899 MZJ720899 NJF720899 NTB720899 OCX720899 OMT720899 OWP720899 PGL720899 PQH720899 QAD720899 QJZ720899 QTV720899 RDR720899 RNN720899 RXJ720899 SHF720899 SRB720899 TAX720899 TKT720899 TUP720899 UEL720899 UOH720899 UYD720899 VHZ720899 VRV720899 WBR720899 WLN720899 WVJ720899 B786435 IX786435 ST786435 ACP786435 AML786435 AWH786435 BGD786435 BPZ786435 BZV786435 CJR786435 CTN786435 DDJ786435 DNF786435 DXB786435 EGX786435 EQT786435 FAP786435 FKL786435 FUH786435 GED786435 GNZ786435 GXV786435 HHR786435 HRN786435 IBJ786435 ILF786435 IVB786435 JEX786435 JOT786435 JYP786435 KIL786435 KSH786435 LCD786435 LLZ786435 LVV786435 MFR786435 MPN786435 MZJ786435 NJF786435 NTB786435 OCX786435 OMT786435 OWP786435 PGL786435 PQH786435 QAD786435 QJZ786435 QTV786435 RDR786435 RNN786435 RXJ786435 SHF786435 SRB786435 TAX786435 TKT786435 TUP786435 UEL786435 UOH786435 UYD786435 VHZ786435 VRV786435 WBR786435 WLN786435 WVJ786435 B851971 IX851971 ST851971 ACP851971 AML851971 AWH851971 BGD851971 BPZ851971 BZV851971 CJR851971 CTN851971 DDJ851971 DNF851971 DXB851971 EGX851971 EQT851971 FAP851971 FKL851971 FUH851971 GED851971 GNZ851971 GXV851971 HHR851971 HRN851971 IBJ851971 ILF851971 IVB851971 JEX851971 JOT851971 JYP851971 KIL851971 KSH851971 LCD851971 LLZ851971 LVV851971 MFR851971 MPN851971 MZJ851971 NJF851971 NTB851971 OCX851971 OMT851971 OWP851971 PGL851971 PQH851971 QAD851971 QJZ851971 QTV851971 RDR851971 RNN851971 RXJ851971 SHF851971 SRB851971 TAX851971 TKT851971 TUP851971 UEL851971 UOH851971 UYD851971 VHZ851971 VRV851971 WBR851971 WLN851971 WVJ851971 B917507 IX917507 ST917507 ACP917507 AML917507 AWH917507 BGD917507 BPZ917507 BZV917507 CJR917507 CTN917507 DDJ917507 DNF917507 DXB917507 EGX917507 EQT917507 FAP917507 FKL917507 FUH917507 GED917507 GNZ917507 GXV917507 HHR917507 HRN917507 IBJ917507 ILF917507 IVB917507 JEX917507 JOT917507 JYP917507 KIL917507 KSH917507 LCD917507 LLZ917507 LVV917507 MFR917507 MPN917507 MZJ917507 NJF917507 NTB917507 OCX917507 OMT917507 OWP917507 PGL917507 PQH917507 QAD917507 QJZ917507 QTV917507 RDR917507 RNN917507 RXJ917507 SHF917507 SRB917507 TAX917507 TKT917507 TUP917507 UEL917507 UOH917507 UYD917507 VHZ917507 VRV917507 WBR917507 WLN917507 WVJ917507 B983043 IX983043 ST983043 ACP983043 AML983043 AWH983043 BGD983043 BPZ983043 BZV983043 CJR983043 CTN983043 DDJ983043 DNF983043 DXB983043 EGX983043 EQT983043 FAP983043 FKL983043 FUH983043 GED983043 GNZ983043 GXV983043 HHR983043 HRN983043 IBJ983043 ILF983043 IVB983043 JEX983043 JOT983043 JYP983043 KIL983043 KSH983043 LCD983043 LLZ983043 LVV983043 MFR983043 MPN983043 MZJ983043 NJF983043 NTB983043 OCX983043 OMT983043 OWP983043 PGL983043 PQH983043 QAD983043 QJZ983043 QTV983043 RDR983043 RNN983043 RXJ983043 SHF983043 SRB983043 TAX983043 TKT983043 TUP983043 UEL983043 UOH983043 UYD983043 VHZ983043 VRV983043 WBR983043 WLN983043" xr:uid="{1CDF2A75-BDB1-4E27-BBFD-EACB1CBF8AE0}">
      <formula1>"Com Desoneração, Sem Desoneração"</formula1>
    </dataValidation>
    <dataValidation type="list" allowBlank="1" showInputMessage="1" showErrorMessage="1" sqref="WVJ983047 IX13 ST13 ACP13 AML13 AWH13 BGD13 BPZ13 BZV13 CJR13 CTN13 DDJ13 DNF13 DXB13 EGX13 EQT13 FAP13 FKL13 FUH13 GED13 GNZ13 GXV13 HHR13 HRN13 IBJ13 ILF13 IVB13 JEX13 JOT13 JYP13 KIL13 KSH13 LCD13 LLZ13 LVV13 MFR13 MPN13 MZJ13 NJF13 NTB13 OCX13 OMT13 OWP13 PGL13 PQH13 QAD13 QJZ13 QTV13 RDR13 RNN13 RXJ13 SHF13 SRB13 TAX13 TKT13 TUP13 UEL13 UOH13 UYD13 VHZ13 VRV13 WBR13 WLN13 WVJ13 B65543 IX65543 ST65543 ACP65543 AML65543 AWH65543 BGD65543 BPZ65543 BZV65543 CJR65543 CTN65543 DDJ65543 DNF65543 DXB65543 EGX65543 EQT65543 FAP65543 FKL65543 FUH65543 GED65543 GNZ65543 GXV65543 HHR65543 HRN65543 IBJ65543 ILF65543 IVB65543 JEX65543 JOT65543 JYP65543 KIL65543 KSH65543 LCD65543 LLZ65543 LVV65543 MFR65543 MPN65543 MZJ65543 NJF65543 NTB65543 OCX65543 OMT65543 OWP65543 PGL65543 PQH65543 QAD65543 QJZ65543 QTV65543 RDR65543 RNN65543 RXJ65543 SHF65543 SRB65543 TAX65543 TKT65543 TUP65543 UEL65543 UOH65543 UYD65543 VHZ65543 VRV65543 WBR65543 WLN65543 WVJ65543 B131079 IX131079 ST131079 ACP131079 AML131079 AWH131079 BGD131079 BPZ131079 BZV131079 CJR131079 CTN131079 DDJ131079 DNF131079 DXB131079 EGX131079 EQT131079 FAP131079 FKL131079 FUH131079 GED131079 GNZ131079 GXV131079 HHR131079 HRN131079 IBJ131079 ILF131079 IVB131079 JEX131079 JOT131079 JYP131079 KIL131079 KSH131079 LCD131079 LLZ131079 LVV131079 MFR131079 MPN131079 MZJ131079 NJF131079 NTB131079 OCX131079 OMT131079 OWP131079 PGL131079 PQH131079 QAD131079 QJZ131079 QTV131079 RDR131079 RNN131079 RXJ131079 SHF131079 SRB131079 TAX131079 TKT131079 TUP131079 UEL131079 UOH131079 UYD131079 VHZ131079 VRV131079 WBR131079 WLN131079 WVJ131079 B196615 IX196615 ST196615 ACP196615 AML196615 AWH196615 BGD196615 BPZ196615 BZV196615 CJR196615 CTN196615 DDJ196615 DNF196615 DXB196615 EGX196615 EQT196615 FAP196615 FKL196615 FUH196615 GED196615 GNZ196615 GXV196615 HHR196615 HRN196615 IBJ196615 ILF196615 IVB196615 JEX196615 JOT196615 JYP196615 KIL196615 KSH196615 LCD196615 LLZ196615 LVV196615 MFR196615 MPN196615 MZJ196615 NJF196615 NTB196615 OCX196615 OMT196615 OWP196615 PGL196615 PQH196615 QAD196615 QJZ196615 QTV196615 RDR196615 RNN196615 RXJ196615 SHF196615 SRB196615 TAX196615 TKT196615 TUP196615 UEL196615 UOH196615 UYD196615 VHZ196615 VRV196615 WBR196615 WLN196615 WVJ196615 B262151 IX262151 ST262151 ACP262151 AML262151 AWH262151 BGD262151 BPZ262151 BZV262151 CJR262151 CTN262151 DDJ262151 DNF262151 DXB262151 EGX262151 EQT262151 FAP262151 FKL262151 FUH262151 GED262151 GNZ262151 GXV262151 HHR262151 HRN262151 IBJ262151 ILF262151 IVB262151 JEX262151 JOT262151 JYP262151 KIL262151 KSH262151 LCD262151 LLZ262151 LVV262151 MFR262151 MPN262151 MZJ262151 NJF262151 NTB262151 OCX262151 OMT262151 OWP262151 PGL262151 PQH262151 QAD262151 QJZ262151 QTV262151 RDR262151 RNN262151 RXJ262151 SHF262151 SRB262151 TAX262151 TKT262151 TUP262151 UEL262151 UOH262151 UYD262151 VHZ262151 VRV262151 WBR262151 WLN262151 WVJ262151 B327687 IX327687 ST327687 ACP327687 AML327687 AWH327687 BGD327687 BPZ327687 BZV327687 CJR327687 CTN327687 DDJ327687 DNF327687 DXB327687 EGX327687 EQT327687 FAP327687 FKL327687 FUH327687 GED327687 GNZ327687 GXV327687 HHR327687 HRN327687 IBJ327687 ILF327687 IVB327687 JEX327687 JOT327687 JYP327687 KIL327687 KSH327687 LCD327687 LLZ327687 LVV327687 MFR327687 MPN327687 MZJ327687 NJF327687 NTB327687 OCX327687 OMT327687 OWP327687 PGL327687 PQH327687 QAD327687 QJZ327687 QTV327687 RDR327687 RNN327687 RXJ327687 SHF327687 SRB327687 TAX327687 TKT327687 TUP327687 UEL327687 UOH327687 UYD327687 VHZ327687 VRV327687 WBR327687 WLN327687 WVJ327687 B393223 IX393223 ST393223 ACP393223 AML393223 AWH393223 BGD393223 BPZ393223 BZV393223 CJR393223 CTN393223 DDJ393223 DNF393223 DXB393223 EGX393223 EQT393223 FAP393223 FKL393223 FUH393223 GED393223 GNZ393223 GXV393223 HHR393223 HRN393223 IBJ393223 ILF393223 IVB393223 JEX393223 JOT393223 JYP393223 KIL393223 KSH393223 LCD393223 LLZ393223 LVV393223 MFR393223 MPN393223 MZJ393223 NJF393223 NTB393223 OCX393223 OMT393223 OWP393223 PGL393223 PQH393223 QAD393223 QJZ393223 QTV393223 RDR393223 RNN393223 RXJ393223 SHF393223 SRB393223 TAX393223 TKT393223 TUP393223 UEL393223 UOH393223 UYD393223 VHZ393223 VRV393223 WBR393223 WLN393223 WVJ393223 B458759 IX458759 ST458759 ACP458759 AML458759 AWH458759 BGD458759 BPZ458759 BZV458759 CJR458759 CTN458759 DDJ458759 DNF458759 DXB458759 EGX458759 EQT458759 FAP458759 FKL458759 FUH458759 GED458759 GNZ458759 GXV458759 HHR458759 HRN458759 IBJ458759 ILF458759 IVB458759 JEX458759 JOT458759 JYP458759 KIL458759 KSH458759 LCD458759 LLZ458759 LVV458759 MFR458759 MPN458759 MZJ458759 NJF458759 NTB458759 OCX458759 OMT458759 OWP458759 PGL458759 PQH458759 QAD458759 QJZ458759 QTV458759 RDR458759 RNN458759 RXJ458759 SHF458759 SRB458759 TAX458759 TKT458759 TUP458759 UEL458759 UOH458759 UYD458759 VHZ458759 VRV458759 WBR458759 WLN458759 WVJ458759 B524295 IX524295 ST524295 ACP524295 AML524295 AWH524295 BGD524295 BPZ524295 BZV524295 CJR524295 CTN524295 DDJ524295 DNF524295 DXB524295 EGX524295 EQT524295 FAP524295 FKL524295 FUH524295 GED524295 GNZ524295 GXV524295 HHR524295 HRN524295 IBJ524295 ILF524295 IVB524295 JEX524295 JOT524295 JYP524295 KIL524295 KSH524295 LCD524295 LLZ524295 LVV524295 MFR524295 MPN524295 MZJ524295 NJF524295 NTB524295 OCX524295 OMT524295 OWP524295 PGL524295 PQH524295 QAD524295 QJZ524295 QTV524295 RDR524295 RNN524295 RXJ524295 SHF524295 SRB524295 TAX524295 TKT524295 TUP524295 UEL524295 UOH524295 UYD524295 VHZ524295 VRV524295 WBR524295 WLN524295 WVJ524295 B589831 IX589831 ST589831 ACP589831 AML589831 AWH589831 BGD589831 BPZ589831 BZV589831 CJR589831 CTN589831 DDJ589831 DNF589831 DXB589831 EGX589831 EQT589831 FAP589831 FKL589831 FUH589831 GED589831 GNZ589831 GXV589831 HHR589831 HRN589831 IBJ589831 ILF589831 IVB589831 JEX589831 JOT589831 JYP589831 KIL589831 KSH589831 LCD589831 LLZ589831 LVV589831 MFR589831 MPN589831 MZJ589831 NJF589831 NTB589831 OCX589831 OMT589831 OWP589831 PGL589831 PQH589831 QAD589831 QJZ589831 QTV589831 RDR589831 RNN589831 RXJ589831 SHF589831 SRB589831 TAX589831 TKT589831 TUP589831 UEL589831 UOH589831 UYD589831 VHZ589831 VRV589831 WBR589831 WLN589831 WVJ589831 B655367 IX655367 ST655367 ACP655367 AML655367 AWH655367 BGD655367 BPZ655367 BZV655367 CJR655367 CTN655367 DDJ655367 DNF655367 DXB655367 EGX655367 EQT655367 FAP655367 FKL655367 FUH655367 GED655367 GNZ655367 GXV655367 HHR655367 HRN655367 IBJ655367 ILF655367 IVB655367 JEX655367 JOT655367 JYP655367 KIL655367 KSH655367 LCD655367 LLZ655367 LVV655367 MFR655367 MPN655367 MZJ655367 NJF655367 NTB655367 OCX655367 OMT655367 OWP655367 PGL655367 PQH655367 QAD655367 QJZ655367 QTV655367 RDR655367 RNN655367 RXJ655367 SHF655367 SRB655367 TAX655367 TKT655367 TUP655367 UEL655367 UOH655367 UYD655367 VHZ655367 VRV655367 WBR655367 WLN655367 WVJ655367 B720903 IX720903 ST720903 ACP720903 AML720903 AWH720903 BGD720903 BPZ720903 BZV720903 CJR720903 CTN720903 DDJ720903 DNF720903 DXB720903 EGX720903 EQT720903 FAP720903 FKL720903 FUH720903 GED720903 GNZ720903 GXV720903 HHR720903 HRN720903 IBJ720903 ILF720903 IVB720903 JEX720903 JOT720903 JYP720903 KIL720903 KSH720903 LCD720903 LLZ720903 LVV720903 MFR720903 MPN720903 MZJ720903 NJF720903 NTB720903 OCX720903 OMT720903 OWP720903 PGL720903 PQH720903 QAD720903 QJZ720903 QTV720903 RDR720903 RNN720903 RXJ720903 SHF720903 SRB720903 TAX720903 TKT720903 TUP720903 UEL720903 UOH720903 UYD720903 VHZ720903 VRV720903 WBR720903 WLN720903 WVJ720903 B786439 IX786439 ST786439 ACP786439 AML786439 AWH786439 BGD786439 BPZ786439 BZV786439 CJR786439 CTN786439 DDJ786439 DNF786439 DXB786439 EGX786439 EQT786439 FAP786439 FKL786439 FUH786439 GED786439 GNZ786439 GXV786439 HHR786439 HRN786439 IBJ786439 ILF786439 IVB786439 JEX786439 JOT786439 JYP786439 KIL786439 KSH786439 LCD786439 LLZ786439 LVV786439 MFR786439 MPN786439 MZJ786439 NJF786439 NTB786439 OCX786439 OMT786439 OWP786439 PGL786439 PQH786439 QAD786439 QJZ786439 QTV786439 RDR786439 RNN786439 RXJ786439 SHF786439 SRB786439 TAX786439 TKT786439 TUP786439 UEL786439 UOH786439 UYD786439 VHZ786439 VRV786439 WBR786439 WLN786439 WVJ786439 B851975 IX851975 ST851975 ACP851975 AML851975 AWH851975 BGD851975 BPZ851975 BZV851975 CJR851975 CTN851975 DDJ851975 DNF851975 DXB851975 EGX851975 EQT851975 FAP851975 FKL851975 FUH851975 GED851975 GNZ851975 GXV851975 HHR851975 HRN851975 IBJ851975 ILF851975 IVB851975 JEX851975 JOT851975 JYP851975 KIL851975 KSH851975 LCD851975 LLZ851975 LVV851975 MFR851975 MPN851975 MZJ851975 NJF851975 NTB851975 OCX851975 OMT851975 OWP851975 PGL851975 PQH851975 QAD851975 QJZ851975 QTV851975 RDR851975 RNN851975 RXJ851975 SHF851975 SRB851975 TAX851975 TKT851975 TUP851975 UEL851975 UOH851975 UYD851975 VHZ851975 VRV851975 WBR851975 WLN851975 WVJ851975 B917511 IX917511 ST917511 ACP917511 AML917511 AWH917511 BGD917511 BPZ917511 BZV917511 CJR917511 CTN917511 DDJ917511 DNF917511 DXB917511 EGX917511 EQT917511 FAP917511 FKL917511 FUH917511 GED917511 GNZ917511 GXV917511 HHR917511 HRN917511 IBJ917511 ILF917511 IVB917511 JEX917511 JOT917511 JYP917511 KIL917511 KSH917511 LCD917511 LLZ917511 LVV917511 MFR917511 MPN917511 MZJ917511 NJF917511 NTB917511 OCX917511 OMT917511 OWP917511 PGL917511 PQH917511 QAD917511 QJZ917511 QTV917511 RDR917511 RNN917511 RXJ917511 SHF917511 SRB917511 TAX917511 TKT917511 TUP917511 UEL917511 UOH917511 UYD917511 VHZ917511 VRV917511 WBR917511 WLN917511 WVJ917511 B983047 IX983047 ST983047 ACP983047 AML983047 AWH983047 BGD983047 BPZ983047 BZV983047 CJR983047 CTN983047 DDJ983047 DNF983047 DXB983047 EGX983047 EQT983047 FAP983047 FKL983047 FUH983047 GED983047 GNZ983047 GXV983047 HHR983047 HRN983047 IBJ983047 ILF983047 IVB983047 JEX983047 JOT983047 JYP983047 KIL983047 KSH983047 LCD983047 LLZ983047 LVV983047 MFR983047 MPN983047 MZJ983047 NJF983047 NTB983047 OCX983047 OMT983047 OWP983047 PGL983047 PQH983047 QAD983047 QJZ983047 QTV983047 RDR983047 RNN983047 RXJ983047 SHF983047 SRB983047 TAX983047 TKT983047 TUP983047 UEL983047 UOH983047 UYD983047 VHZ983047 VRV983047 WBR983047 WLN983047" xr:uid="{FE772330-A625-45AB-AA44-F074767CAEE5}">
      <formula1>"Edificações, Fornecimento de Materiais e Equipamentos, Redes de Água, Esgoto ou Correlatas, Rodovias e Ferrovias, Portuárias, Marítimas e Fluviais,"</formula1>
    </dataValidation>
  </dataValidations>
  <pageMargins left="0.511811024" right="0.511811024" top="0.78740157499999996" bottom="0.78740157499999996" header="0.31496062000000002" footer="0.31496062000000002"/>
  <pageSetup paperSize="9" orientation="portrait" r:id="rId1"/>
  <legacy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
  <sheetViews>
    <sheetView workbookViewId="0"/>
  </sheetViews>
  <sheetFormatPr defaultRowHeight="15" x14ac:dyDescent="0.25"/>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30</vt:i4>
      </vt:variant>
      <vt:variant>
        <vt:lpstr>Intervalos Nomeados</vt:lpstr>
      </vt:variant>
      <vt:variant>
        <vt:i4>6</vt:i4>
      </vt:variant>
    </vt:vector>
  </HeadingPairs>
  <TitlesOfParts>
    <vt:vector size="36" baseType="lpstr">
      <vt:lpstr>PLANILHA ORÇ.</vt:lpstr>
      <vt:lpstr>Planilha2</vt:lpstr>
      <vt:lpstr>MEMÓRIA DE CALC.</vt:lpstr>
      <vt:lpstr>Resumo de Cotações</vt:lpstr>
      <vt:lpstr>Cronograma</vt:lpstr>
      <vt:lpstr>COMP. 01</vt:lpstr>
      <vt:lpstr>COMP. 02</vt:lpstr>
      <vt:lpstr>COMP. 03</vt:lpstr>
      <vt:lpstr>COMP. 04</vt:lpstr>
      <vt:lpstr>COMP. 05</vt:lpstr>
      <vt:lpstr>COMP. 06</vt:lpstr>
      <vt:lpstr>COMP. 07</vt:lpstr>
      <vt:lpstr>COMP. 08</vt:lpstr>
      <vt:lpstr>COMP. 09</vt:lpstr>
      <vt:lpstr>COMP. 10</vt:lpstr>
      <vt:lpstr>COMP. 11</vt:lpstr>
      <vt:lpstr>COMP. 12</vt:lpstr>
      <vt:lpstr>COMP.13</vt:lpstr>
      <vt:lpstr>COMP. 14</vt:lpstr>
      <vt:lpstr>COMP. 15</vt:lpstr>
      <vt:lpstr>COMP. 16</vt:lpstr>
      <vt:lpstr>COMP. 17</vt:lpstr>
      <vt:lpstr>COMP. 18</vt:lpstr>
      <vt:lpstr>COMP. 19</vt:lpstr>
      <vt:lpstr>COMP. 20</vt:lpstr>
      <vt:lpstr>COMP. 21</vt:lpstr>
      <vt:lpstr>COMP.22</vt:lpstr>
      <vt:lpstr>Det. BDI</vt:lpstr>
      <vt:lpstr>Det. BDI (2)</vt:lpstr>
      <vt:lpstr>Plan1</vt:lpstr>
      <vt:lpstr>'COMP. 01'!Area_de_impressao</vt:lpstr>
      <vt:lpstr>'COMP. 03'!Area_de_impressao</vt:lpstr>
      <vt:lpstr>Cronograma!Area_de_impressao</vt:lpstr>
      <vt:lpstr>'Det. BDI'!Area_de_impressao</vt:lpstr>
      <vt:lpstr>'MEMÓRIA DE CALC.'!Area_de_impressao</vt:lpstr>
      <vt:lpstr>'Resumo de Cotações'!Area_de_impressao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Juliano S. Bom</dc:creator>
  <cp:lastModifiedBy>Usuario</cp:lastModifiedBy>
  <cp:lastPrinted>2023-03-29T13:34:30Z</cp:lastPrinted>
  <dcterms:created xsi:type="dcterms:W3CDTF">2019-04-16T18:24:24Z</dcterms:created>
  <dcterms:modified xsi:type="dcterms:W3CDTF">2023-05-18T19:37:23Z</dcterms:modified>
</cp:coreProperties>
</file>